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68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Nigel.NTFL-CNU250CRWD\Desktop\"/>
    </mc:Choice>
  </mc:AlternateContent>
  <bookViews>
    <workbookView xWindow="0" yWindow="0" windowWidth="15390" windowHeight="9180" tabRatio="593"/>
  </bookViews>
  <sheets>
    <sheet name="Data Collection" sheetId="7" r:id="rId1"/>
    <sheet name="Cover Calcs Output" sheetId="1" r:id="rId2"/>
  </sheets>
  <definedNames>
    <definedName name="_xlnm.Print_Area" localSheetId="1">'Cover Calcs Output'!$A$1:$I$61</definedName>
    <definedName name="_xlnm.Print_Area" localSheetId="0">'Data Collection'!$A$1:$L$60</definedName>
  </definedNames>
  <calcPr calcId="171027" calcOnSave="0"/>
</workbook>
</file>

<file path=xl/calcChain.xml><?xml version="1.0" encoding="utf-8"?>
<calcChain xmlns="http://schemas.openxmlformats.org/spreadsheetml/2006/main">
  <c r="E68" i="7" l="1"/>
  <c r="G68" i="7"/>
  <c r="J68" i="7"/>
  <c r="H20" i="1" l="1"/>
  <c r="H19" i="1"/>
  <c r="I19" i="1" s="1"/>
  <c r="I12" i="1"/>
  <c r="H12" i="1"/>
  <c r="I8" i="7"/>
  <c r="I63" i="7" s="1"/>
  <c r="I21" i="1"/>
  <c r="I54" i="1" s="1"/>
  <c r="F19" i="1"/>
  <c r="G19" i="1" s="1"/>
  <c r="F11" i="1"/>
  <c r="H11" i="1" s="1"/>
  <c r="A2" i="1"/>
  <c r="I50" i="1"/>
  <c r="H50" i="1"/>
  <c r="G50" i="1"/>
  <c r="F50" i="1"/>
  <c r="F40" i="1"/>
  <c r="G40" i="1" s="1"/>
  <c r="F33" i="1"/>
  <c r="G33" i="1" s="1"/>
  <c r="G32" i="1"/>
  <c r="I32" i="1" s="1"/>
  <c r="F32" i="1"/>
  <c r="H32" i="1" s="1"/>
  <c r="J49" i="7"/>
  <c r="G31" i="1"/>
  <c r="I31" i="1" s="1"/>
  <c r="F31" i="1"/>
  <c r="H31" i="1" s="1"/>
  <c r="F24" i="1"/>
  <c r="G24" i="1" s="1"/>
  <c r="H21" i="1"/>
  <c r="H54" i="1" s="1"/>
  <c r="G20" i="1"/>
  <c r="I20" i="1" s="1"/>
  <c r="F20" i="1"/>
  <c r="F8" i="1"/>
  <c r="I8" i="1" s="1"/>
  <c r="G44" i="7"/>
  <c r="J32" i="7"/>
  <c r="G49" i="1" s="1"/>
  <c r="I49" i="1" s="1"/>
  <c r="J23" i="7"/>
  <c r="G23" i="7"/>
  <c r="E23" i="7"/>
  <c r="E8" i="7"/>
  <c r="E63" i="7" s="1"/>
  <c r="I10" i="7"/>
  <c r="F23" i="1" s="1"/>
  <c r="E10" i="7"/>
  <c r="F39" i="1" s="1"/>
  <c r="G9" i="1"/>
  <c r="G12" i="1"/>
  <c r="E71" i="7" l="1"/>
  <c r="E70" i="7"/>
  <c r="E72" i="7"/>
  <c r="G72" i="7"/>
  <c r="G71" i="7"/>
  <c r="G70" i="7"/>
  <c r="J72" i="7"/>
  <c r="J71" i="7"/>
  <c r="J70" i="7"/>
  <c r="I11" i="1"/>
  <c r="I33" i="1"/>
  <c r="I40" i="1"/>
  <c r="I24" i="1"/>
  <c r="G8" i="1"/>
  <c r="G11" i="1"/>
  <c r="F22" i="1"/>
  <c r="F27" i="1" s="1"/>
  <c r="H8" i="1"/>
  <c r="H40" i="1"/>
  <c r="I35" i="1"/>
  <c r="I38" i="1" s="1"/>
  <c r="H24" i="1"/>
  <c r="G35" i="1"/>
  <c r="G38" i="1" s="1"/>
  <c r="H33" i="1"/>
  <c r="H35" i="1" s="1"/>
  <c r="H38" i="1" s="1"/>
  <c r="F35" i="1"/>
  <c r="F38" i="1" s="1"/>
  <c r="F42" i="1" s="1"/>
  <c r="F44" i="1" s="1"/>
  <c r="H22" i="1"/>
  <c r="A37" i="7"/>
  <c r="F5" i="1"/>
  <c r="H5" i="1" s="1"/>
  <c r="I22" i="1"/>
  <c r="G22" i="1"/>
  <c r="G23" i="1"/>
  <c r="I23" i="1" s="1"/>
  <c r="G5" i="1"/>
  <c r="I5" i="1" s="1"/>
  <c r="A36" i="7"/>
  <c r="H23" i="1"/>
  <c r="G39" i="1"/>
  <c r="H39" i="1"/>
  <c r="G73" i="7" l="1"/>
  <c r="E73" i="7"/>
  <c r="J73" i="7"/>
  <c r="H42" i="1"/>
  <c r="H44" i="1" s="1"/>
  <c r="H27" i="1"/>
  <c r="I27" i="1"/>
  <c r="G27" i="1"/>
  <c r="G42" i="1"/>
  <c r="G44" i="1" s="1"/>
  <c r="I39" i="1"/>
  <c r="I42" i="1" s="1"/>
  <c r="I44" i="1" s="1"/>
  <c r="F10" i="1" l="1"/>
  <c r="H10" i="1" s="1"/>
  <c r="H14" i="1" s="1"/>
  <c r="H47" i="1" l="1"/>
  <c r="H52" i="1" s="1"/>
  <c r="H53" i="1" s="1"/>
  <c r="I10" i="1"/>
  <c r="I14" i="1" s="1"/>
  <c r="I47" i="1" s="1"/>
  <c r="I52" i="1" s="1"/>
  <c r="I53" i="1" s="1"/>
  <c r="F14" i="1"/>
  <c r="F47" i="1" s="1"/>
  <c r="F52" i="1" s="1"/>
  <c r="F53" i="1" s="1"/>
  <c r="G10" i="1"/>
  <c r="G14" i="1" s="1"/>
  <c r="G47" i="1" s="1"/>
  <c r="G52" i="1" s="1"/>
  <c r="G53" i="1" s="1"/>
</calcChain>
</file>

<file path=xl/comments1.xml><?xml version="1.0" encoding="utf-8"?>
<comments xmlns="http://schemas.openxmlformats.org/spreadsheetml/2006/main">
  <authors>
    <author>jessica</author>
  </authors>
  <commentList>
    <comment ref="D44" authorId="0" shapeId="0">
      <text>
        <r>
          <rPr>
            <b/>
            <sz val="8"/>
            <color indexed="81"/>
            <rFont val="Tahoma"/>
            <family val="2"/>
          </rPr>
          <t>Frequency for Mortgage</t>
        </r>
        <r>
          <rPr>
            <sz val="8"/>
            <color indexed="81"/>
            <rFont val="Tahoma"/>
            <family val="2"/>
          </rPr>
          <t xml:space="preserve">
Please select a frequency in the drop down list.</t>
        </r>
      </text>
    </comment>
  </commentList>
</comments>
</file>

<file path=xl/sharedStrings.xml><?xml version="1.0" encoding="utf-8"?>
<sst xmlns="http://schemas.openxmlformats.org/spreadsheetml/2006/main" count="159" uniqueCount="133">
  <si>
    <t>debt</t>
  </si>
  <si>
    <t>funeral</t>
  </si>
  <si>
    <t>education</t>
  </si>
  <si>
    <t>expenses (3 months of household expenses)</t>
  </si>
  <si>
    <t>Total Capital Needs</t>
  </si>
  <si>
    <t xml:space="preserve"> </t>
  </si>
  <si>
    <t>Capital Needs</t>
  </si>
  <si>
    <t>Income Needs (up to retirement age)</t>
  </si>
  <si>
    <t>payment needed:</t>
  </si>
  <si>
    <t>amount needed (Payment, BGN)</t>
  </si>
  <si>
    <t>number of years (n)</t>
  </si>
  <si>
    <t>interest rate (i%)</t>
  </si>
  <si>
    <t>Future Value (FV) (0, Capital to be consumed)</t>
  </si>
  <si>
    <t>Total Income Needs</t>
  </si>
  <si>
    <t>payment needed (BGN)</t>
  </si>
  <si>
    <t>number of years in retirement (n)</t>
  </si>
  <si>
    <t>Present Value (PV)</t>
  </si>
  <si>
    <t>Future Value (FV)</t>
  </si>
  <si>
    <t>part a</t>
  </si>
  <si>
    <t>part b</t>
  </si>
  <si>
    <t>Number of years to retirement (n)</t>
  </si>
  <si>
    <t>present value of that lump sum (PV)</t>
  </si>
  <si>
    <t>contribution rate (PMT)</t>
  </si>
  <si>
    <t>total capital, income and retirement needs</t>
  </si>
  <si>
    <t>less:</t>
  </si>
  <si>
    <t>business equity</t>
  </si>
  <si>
    <t>Necessities</t>
  </si>
  <si>
    <t>Current Insurances</t>
  </si>
  <si>
    <t>Existing investments and savings</t>
  </si>
  <si>
    <t>Lump sum required - PV above (FV)</t>
  </si>
  <si>
    <t>Discretionary</t>
  </si>
  <si>
    <t>Less: spousal income</t>
  </si>
  <si>
    <r>
      <t xml:space="preserve">Household expenses required </t>
    </r>
    <r>
      <rPr>
        <i/>
        <sz val="10"/>
        <rFont val="Arial"/>
        <family val="2"/>
      </rPr>
      <t>(Excl Mortgage)</t>
    </r>
  </si>
  <si>
    <t>existing death or disalement cover</t>
  </si>
  <si>
    <t>Net Exposure:</t>
  </si>
  <si>
    <t>Person One</t>
  </si>
  <si>
    <t>Person Two</t>
  </si>
  <si>
    <t>Your Assets</t>
  </si>
  <si>
    <t>Total Assets:</t>
  </si>
  <si>
    <t>Your Liabilities</t>
  </si>
  <si>
    <t>Freq.</t>
  </si>
  <si>
    <t>Frequency:</t>
  </si>
  <si>
    <t>Total Liabilities:</t>
  </si>
  <si>
    <t>Child One</t>
  </si>
  <si>
    <t>Child Two</t>
  </si>
  <si>
    <t>Child Three</t>
  </si>
  <si>
    <t>Secondary School:</t>
  </si>
  <si>
    <t>University:</t>
  </si>
  <si>
    <t>Assumed Rate of Return for Calcs:</t>
  </si>
  <si>
    <t>other capital needs</t>
  </si>
  <si>
    <t>below</t>
  </si>
  <si>
    <t>above</t>
  </si>
  <si>
    <t>On Trauma or Disablement of:</t>
  </si>
  <si>
    <t>On the Death of:</t>
  </si>
  <si>
    <t xml:space="preserve">       : Existing Income Protection Payment</t>
  </si>
  <si>
    <t>Insurance calculatons</t>
  </si>
  <si>
    <t>Other assumptions and information that would assist include;</t>
  </si>
  <si>
    <t>Personal Details</t>
  </si>
  <si>
    <t xml:space="preserve">Full Name </t>
  </si>
  <si>
    <t>Know as</t>
  </si>
  <si>
    <t>Date of Birth</t>
  </si>
  <si>
    <t>Smoker/Non-Smoker</t>
  </si>
  <si>
    <t>Occupation</t>
  </si>
  <si>
    <t>Employer</t>
  </si>
  <si>
    <t>Annual Salary (Net)</t>
  </si>
  <si>
    <t>Annual Salary (Gross)</t>
  </si>
  <si>
    <t>Anticipated Retirement Age</t>
  </si>
  <si>
    <t xml:space="preserve">Family Information </t>
  </si>
  <si>
    <t>Name of Child(ren)</t>
  </si>
  <si>
    <t>Family Home Value</t>
  </si>
  <si>
    <t>Savigs</t>
  </si>
  <si>
    <t>Kiwisaver</t>
  </si>
  <si>
    <t>Term Deposit</t>
  </si>
  <si>
    <t>Other Realisable Assets</t>
  </si>
  <si>
    <t>Superannuation Funds</t>
  </si>
  <si>
    <t>Life</t>
  </si>
  <si>
    <t>Trauma</t>
  </si>
  <si>
    <t>Disablement</t>
  </si>
  <si>
    <t>Income Protection</t>
  </si>
  <si>
    <t>Company</t>
  </si>
  <si>
    <t>Mortgage</t>
  </si>
  <si>
    <t>Current Value</t>
  </si>
  <si>
    <t>Term (Years)</t>
  </si>
  <si>
    <t>Payment</t>
  </si>
  <si>
    <t>Living Expenses</t>
  </si>
  <si>
    <t>Other Debt (Credit Card/High Payment)</t>
  </si>
  <si>
    <t>Interest Rate</t>
  </si>
  <si>
    <t>Current Spending</t>
  </si>
  <si>
    <t>Contact Details</t>
  </si>
  <si>
    <t>Age</t>
  </si>
  <si>
    <t>Expexted Age at Death</t>
  </si>
  <si>
    <t>Number of Years at each level of education</t>
  </si>
  <si>
    <t>Prinary School:</t>
  </si>
  <si>
    <t>Current Value:</t>
  </si>
  <si>
    <t>Annual Cost:</t>
  </si>
  <si>
    <t>University</t>
  </si>
  <si>
    <t>Primary:</t>
  </si>
  <si>
    <t>Secondary:</t>
  </si>
  <si>
    <t>Tax Rate:</t>
  </si>
  <si>
    <t>Weekly</t>
  </si>
  <si>
    <t xml:space="preserve">Fortnightly </t>
  </si>
  <si>
    <t xml:space="preserve">Monthly </t>
  </si>
  <si>
    <t>Quarterly</t>
  </si>
  <si>
    <t>Half Yearly</t>
  </si>
  <si>
    <t>Yearly</t>
  </si>
  <si>
    <t xml:space="preserve">Name </t>
  </si>
  <si>
    <t>% of Living Expenses required on</t>
  </si>
  <si>
    <t>Email Address:</t>
  </si>
  <si>
    <t>: Weekly Income Protection (Net)</t>
  </si>
  <si>
    <t>Death</t>
  </si>
  <si>
    <t>Trauma/ Disalement</t>
  </si>
  <si>
    <t>Work Numbers:</t>
  </si>
  <si>
    <t>Mobile Numbers:</t>
  </si>
  <si>
    <t>Home Phone Numers:</t>
  </si>
  <si>
    <t>Mailing Address:</t>
  </si>
  <si>
    <t>Non</t>
  </si>
  <si>
    <t>Financial Planner</t>
  </si>
  <si>
    <t>Teacher</t>
  </si>
  <si>
    <t>NZEI</t>
  </si>
  <si>
    <t>Risk Needs Analysis Data Collection</t>
  </si>
  <si>
    <r>
      <t xml:space="preserve">Payment Freq. </t>
    </r>
    <r>
      <rPr>
        <b/>
        <sz val="8"/>
        <rFont val="Arial"/>
        <family val="2"/>
      </rPr>
      <t>(e.g.Fortnightly)</t>
    </r>
  </si>
  <si>
    <t>Would you expect your children to gain an education at tertiary level?                                  (Insert 3 or 4 years degree below)</t>
  </si>
  <si>
    <t>Total Retirement Needs</t>
  </si>
  <si>
    <t>Retirement Needs (for surviving partner and/or Self)</t>
  </si>
  <si>
    <t>Risk Exposure Calculation</t>
  </si>
  <si>
    <t>John Robert Bloggs</t>
  </si>
  <si>
    <t>Jim Bob</t>
  </si>
  <si>
    <t>Mary Ellen Bloggs</t>
  </si>
  <si>
    <t>Alice</t>
  </si>
  <si>
    <t>AMP</t>
  </si>
  <si>
    <t>: Lump Sum addition required (Rounded)</t>
  </si>
  <si>
    <t>XYZ Ltd</t>
  </si>
  <si>
    <t xml:space="preserve">If not part of a Plan, this is not considered financial advice. If you require advice, please contact                                                    Nigel Tate Financial Planning Limited. 
T: 07 838 3300, 0800 867 526, Email: info@ntfp.co.nz.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</si>
</sst>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6" formatCode="&quot;$&quot;#,##0;[Red]\-&quot;$&quot;#,##0"/>
    <numFmt numFmtId="44" formatCode="_-&quot;$&quot;* #,##0.00_-;\-&quot;$&quot;* #,##0.00_-;_-&quot;$&quot;* &quot;-&quot;??_-;_-@_-"/>
    <numFmt numFmtId="164" formatCode="_-&quot;$&quot;* #,##0_-;\-&quot;$&quot;* #,##0_-;_-&quot;$&quot;* &quot;-&quot;??_-;_-@_-"/>
    <numFmt numFmtId="165" formatCode="[$-1409]d\ mmmm\ yyyy;@"/>
    <numFmt numFmtId="166" formatCode="&quot;$&quot;#,##0"/>
  </numFmts>
  <fonts count="35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i/>
      <sz val="10"/>
      <color indexed="10"/>
      <name val="Arial"/>
      <family val="2"/>
    </font>
    <font>
      <i/>
      <sz val="10"/>
      <name val="Arial"/>
      <family val="2"/>
    </font>
    <font>
      <i/>
      <u/>
      <sz val="10"/>
      <name val="Arial"/>
      <family val="2"/>
    </font>
    <font>
      <b/>
      <i/>
      <sz val="8"/>
      <color indexed="10"/>
      <name val="Arial"/>
      <family val="2"/>
    </font>
    <font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i/>
      <u/>
      <sz val="11"/>
      <name val="Arial"/>
      <family val="2"/>
    </font>
    <font>
      <b/>
      <u/>
      <sz val="11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b/>
      <sz val="10"/>
      <color theme="4" tint="-0.249977111117893"/>
      <name val="Broadway"/>
      <family val="5"/>
    </font>
    <font>
      <b/>
      <i/>
      <u/>
      <sz val="10"/>
      <color theme="0"/>
      <name val="Arial"/>
      <family val="2"/>
    </font>
    <font>
      <sz val="10"/>
      <color theme="2" tint="-0.499984740745262"/>
      <name val="Arial"/>
      <family val="2"/>
    </font>
    <font>
      <sz val="9"/>
      <color theme="1"/>
      <name val="Arial"/>
      <family val="2"/>
    </font>
    <font>
      <b/>
      <sz val="16"/>
      <name val="Arial"/>
      <family val="2"/>
    </font>
    <font>
      <b/>
      <sz val="10"/>
      <color theme="9" tint="-0.249977111117893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b/>
      <sz val="8"/>
      <name val="Arial"/>
      <family val="2"/>
    </font>
    <font>
      <b/>
      <sz val="11"/>
      <color theme="9" tint="-0.249977111117893"/>
      <name val="Arial"/>
      <family val="2"/>
    </font>
    <font>
      <sz val="10"/>
      <color theme="9" tint="-0.249977111117893"/>
      <name val="Arial"/>
      <family val="2"/>
    </font>
    <font>
      <b/>
      <sz val="12"/>
      <color theme="0"/>
      <name val="Arial"/>
      <family val="2"/>
    </font>
    <font>
      <sz val="24"/>
      <color theme="2" tint="-0.499984740745262"/>
      <name val="Arial Unicode MS"/>
      <family val="2"/>
    </font>
    <font>
      <sz val="22"/>
      <color theme="2" tint="-0.499984740745262"/>
      <name val="Arial Unicode MS"/>
      <family val="2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rgb="FF00FFFF"/>
      </patternFill>
    </fill>
    <fill>
      <patternFill patternType="solid">
        <fgColor indexed="9"/>
        <bgColor rgb="FF00FFFF"/>
      </patternFill>
    </fill>
    <fill>
      <patternFill patternType="solid">
        <fgColor theme="0"/>
        <bgColor rgb="FF00FFFF"/>
      </patternFill>
    </fill>
    <fill>
      <patternFill patternType="solid">
        <fgColor theme="0" tint="-0.14999847407452621"/>
        <bgColor rgb="FF00FFFF"/>
      </patternFill>
    </fill>
  </fills>
  <borders count="31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9" tint="-0.24994659260841701"/>
      </left>
      <right/>
      <top/>
      <bottom/>
      <diagonal/>
    </border>
    <border>
      <left style="thin">
        <color theme="9" tint="-0.24994659260841701"/>
      </left>
      <right/>
      <top/>
      <bottom style="thin">
        <color theme="9" tint="-0.24994659260841701"/>
      </bottom>
      <diagonal/>
    </border>
    <border>
      <left/>
      <right/>
      <top/>
      <bottom style="thin">
        <color theme="9" tint="-0.24994659260841701"/>
      </bottom>
      <diagonal/>
    </border>
    <border>
      <left style="thin">
        <color theme="9" tint="-0.24994659260841701"/>
      </left>
      <right/>
      <top style="thin">
        <color theme="9" tint="-0.24994659260841701"/>
      </top>
      <bottom/>
      <diagonal/>
    </border>
    <border>
      <left/>
      <right/>
      <top style="thin">
        <color theme="9" tint="-0.24994659260841701"/>
      </top>
      <bottom/>
      <diagonal/>
    </border>
    <border>
      <left/>
      <right style="thin">
        <color theme="9" tint="-0.24994659260841701"/>
      </right>
      <top/>
      <bottom style="thin">
        <color theme="9" tint="-0.24994659260841701"/>
      </bottom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/>
      <diagonal/>
    </border>
    <border>
      <left style="thin">
        <color theme="9" tint="-0.24994659260841701"/>
      </left>
      <right style="thin">
        <color theme="9" tint="-0.24994659260841701"/>
      </right>
      <top/>
      <bottom style="thin">
        <color theme="9" tint="-0.24994659260841701"/>
      </bottom>
      <diagonal/>
    </border>
    <border>
      <left style="thin">
        <color theme="9" tint="-0.24994659260841701"/>
      </left>
      <right style="thin">
        <color theme="9" tint="-0.24994659260841701"/>
      </right>
      <top/>
      <bottom/>
      <diagonal/>
    </border>
    <border>
      <left/>
      <right style="thin">
        <color theme="0"/>
      </right>
      <top style="thin">
        <color theme="9" tint="-0.24994659260841701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9" tint="-0.24994659260841701"/>
      </top>
      <bottom style="thin">
        <color theme="0"/>
      </bottom>
      <diagonal/>
    </border>
    <border>
      <left style="thin">
        <color theme="0"/>
      </left>
      <right/>
      <top style="thin">
        <color theme="9" tint="-0.24994659260841701"/>
      </top>
      <bottom style="thin">
        <color theme="0"/>
      </bottom>
      <diagonal/>
    </border>
    <border>
      <left/>
      <right/>
      <top style="thin">
        <color theme="0"/>
      </top>
      <bottom style="thin">
        <color theme="9" tint="-0.24994659260841701"/>
      </bottom>
      <diagonal/>
    </border>
    <border>
      <left/>
      <right style="thin">
        <color theme="0"/>
      </right>
      <top style="thin">
        <color theme="0"/>
      </top>
      <bottom style="thin">
        <color theme="9" tint="-0.2499465926084170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9" tint="-0.24994659260841701"/>
      </bottom>
      <diagonal/>
    </border>
    <border>
      <left style="thin">
        <color theme="0"/>
      </left>
      <right/>
      <top style="thin">
        <color theme="0"/>
      </top>
      <bottom style="thin">
        <color theme="9" tint="-0.24994659260841701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0"/>
      </left>
      <right style="thin">
        <color theme="0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0"/>
      </left>
      <right/>
      <top style="thin">
        <color theme="9" tint="-0.24994659260841701"/>
      </top>
      <bottom style="thin">
        <color theme="9" tint="-0.24994659260841701"/>
      </bottom>
      <diagonal/>
    </border>
    <border>
      <left/>
      <right/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9" tint="-0.24994659260841701"/>
      </left>
      <right/>
      <top style="thin">
        <color theme="9" tint="-0.24994659260841701"/>
      </top>
      <bottom style="thin">
        <color theme="9" tint="-0.24994659260841701"/>
      </bottom>
      <diagonal/>
    </border>
    <border>
      <left/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49">
    <xf numFmtId="0" fontId="0" fillId="0" borderId="0" xfId="0"/>
    <xf numFmtId="0" fontId="0" fillId="0" borderId="0" xfId="0" applyProtection="1"/>
    <xf numFmtId="164" fontId="0" fillId="0" borderId="0" xfId="1" applyNumberFormat="1" applyFont="1" applyProtection="1"/>
    <xf numFmtId="0" fontId="3" fillId="0" borderId="0" xfId="0" applyFont="1" applyBorder="1" applyProtection="1"/>
    <xf numFmtId="0" fontId="0" fillId="0" borderId="0" xfId="0" applyBorder="1" applyProtection="1"/>
    <xf numFmtId="0" fontId="2" fillId="0" borderId="0" xfId="0" applyFont="1" applyProtection="1"/>
    <xf numFmtId="0" fontId="26" fillId="0" borderId="7" xfId="0" applyFont="1" applyBorder="1" applyAlignment="1" applyProtection="1">
      <alignment horizontal="left"/>
    </xf>
    <xf numFmtId="0" fontId="2" fillId="0" borderId="7" xfId="0" applyFont="1" applyBorder="1" applyAlignment="1" applyProtection="1">
      <alignment horizontal="left"/>
    </xf>
    <xf numFmtId="0" fontId="0" fillId="0" borderId="7" xfId="0" applyBorder="1" applyProtection="1"/>
    <xf numFmtId="0" fontId="2" fillId="0" borderId="10" xfId="0" applyFont="1" applyBorder="1" applyProtection="1"/>
    <xf numFmtId="0" fontId="19" fillId="4" borderId="6" xfId="0" applyFont="1" applyFill="1" applyBorder="1" applyAlignment="1" applyProtection="1">
      <alignment horizontal="center"/>
    </xf>
    <xf numFmtId="164" fontId="2" fillId="2" borderId="12" xfId="1" applyNumberFormat="1" applyFont="1" applyFill="1" applyBorder="1" applyAlignment="1" applyProtection="1">
      <alignment horizontal="center"/>
    </xf>
    <xf numFmtId="0" fontId="19" fillId="4" borderId="7" xfId="0" applyFont="1" applyFill="1" applyBorder="1" applyAlignment="1" applyProtection="1">
      <alignment horizontal="center"/>
    </xf>
    <xf numFmtId="0" fontId="18" fillId="4" borderId="5" xfId="0" applyFont="1" applyFill="1" applyBorder="1" applyProtection="1"/>
    <xf numFmtId="164" fontId="0" fillId="2" borderId="13" xfId="1" applyNumberFormat="1" applyFont="1" applyFill="1" applyBorder="1" applyProtection="1"/>
    <xf numFmtId="0" fontId="18" fillId="4" borderId="0" xfId="0" applyFont="1" applyFill="1" applyBorder="1" applyProtection="1"/>
    <xf numFmtId="164" fontId="18" fillId="4" borderId="5" xfId="1" applyNumberFormat="1" applyFont="1" applyFill="1" applyBorder="1" applyProtection="1"/>
    <xf numFmtId="164" fontId="18" fillId="4" borderId="0" xfId="1" applyNumberFormat="1" applyFont="1" applyFill="1" applyBorder="1" applyProtection="1"/>
    <xf numFmtId="0" fontId="8" fillId="0" borderId="0" xfId="0" applyFont="1" applyProtection="1"/>
    <xf numFmtId="0" fontId="27" fillId="0" borderId="0" xfId="0" applyFont="1" applyProtection="1"/>
    <xf numFmtId="0" fontId="28" fillId="0" borderId="0" xfId="0" applyFont="1" applyProtection="1"/>
    <xf numFmtId="164" fontId="26" fillId="0" borderId="7" xfId="1" applyNumberFormat="1" applyFont="1" applyBorder="1" applyAlignment="1" applyProtection="1">
      <alignment horizontal="left"/>
    </xf>
    <xf numFmtId="164" fontId="2" fillId="0" borderId="7" xfId="1" applyNumberFormat="1" applyFont="1" applyBorder="1" applyAlignment="1" applyProtection="1">
      <alignment horizontal="left"/>
    </xf>
    <xf numFmtId="0" fontId="18" fillId="4" borderId="6" xfId="0" applyFont="1" applyFill="1" applyBorder="1" applyProtection="1"/>
    <xf numFmtId="164" fontId="0" fillId="2" borderId="12" xfId="1" applyNumberFormat="1" applyFont="1" applyFill="1" applyBorder="1" applyProtection="1"/>
    <xf numFmtId="0" fontId="18" fillId="4" borderId="7" xfId="0" applyFont="1" applyFill="1" applyBorder="1" applyProtection="1"/>
    <xf numFmtId="0" fontId="19" fillId="4" borderId="5" xfId="0" applyFont="1" applyFill="1" applyBorder="1" applyAlignment="1" applyProtection="1">
      <alignment horizontal="center"/>
    </xf>
    <xf numFmtId="164" fontId="2" fillId="2" borderId="13" xfId="1" applyNumberFormat="1" applyFont="1" applyFill="1" applyBorder="1" applyAlignment="1" applyProtection="1">
      <alignment horizontal="center"/>
    </xf>
    <xf numFmtId="0" fontId="19" fillId="4" borderId="0" xfId="0" applyFont="1" applyFill="1" applyBorder="1" applyAlignment="1" applyProtection="1">
      <alignment horizontal="center"/>
    </xf>
    <xf numFmtId="9" fontId="6" fillId="0" borderId="0" xfId="2" applyNumberFormat="1" applyFont="1" applyAlignment="1" applyProtection="1">
      <alignment horizontal="left"/>
    </xf>
    <xf numFmtId="0" fontId="0" fillId="0" borderId="0" xfId="0" applyAlignment="1" applyProtection="1">
      <alignment horizontal="left"/>
    </xf>
    <xf numFmtId="164" fontId="18" fillId="4" borderId="5" xfId="1" applyNumberFormat="1" applyFont="1" applyFill="1" applyBorder="1" applyAlignment="1" applyProtection="1">
      <alignment horizontal="right"/>
    </xf>
    <xf numFmtId="164" fontId="0" fillId="2" borderId="13" xfId="1" applyNumberFormat="1" applyFont="1" applyFill="1" applyBorder="1" applyAlignment="1" applyProtection="1">
      <alignment horizontal="right"/>
    </xf>
    <xf numFmtId="164" fontId="18" fillId="4" borderId="0" xfId="1" applyNumberFormat="1" applyFont="1" applyFill="1" applyBorder="1" applyAlignment="1" applyProtection="1">
      <alignment horizontal="right"/>
    </xf>
    <xf numFmtId="0" fontId="6" fillId="0" borderId="0" xfId="0" applyFont="1" applyProtection="1"/>
    <xf numFmtId="44" fontId="18" fillId="4" borderId="5" xfId="1" applyFont="1" applyFill="1" applyBorder="1" applyAlignment="1" applyProtection="1">
      <alignment horizontal="right"/>
    </xf>
    <xf numFmtId="44" fontId="0" fillId="2" borderId="13" xfId="1" applyFont="1" applyFill="1" applyBorder="1" applyAlignment="1" applyProtection="1">
      <alignment horizontal="right"/>
    </xf>
    <xf numFmtId="44" fontId="18" fillId="4" borderId="0" xfId="1" applyFont="1" applyFill="1" applyBorder="1" applyAlignment="1" applyProtection="1">
      <alignment horizontal="right"/>
    </xf>
    <xf numFmtId="0" fontId="18" fillId="4" borderId="5" xfId="0" applyFont="1" applyFill="1" applyBorder="1" applyAlignment="1" applyProtection="1">
      <alignment horizontal="right"/>
    </xf>
    <xf numFmtId="0" fontId="18" fillId="4" borderId="0" xfId="0" applyFont="1" applyFill="1" applyBorder="1" applyAlignment="1" applyProtection="1">
      <alignment horizontal="right"/>
    </xf>
    <xf numFmtId="0" fontId="3" fillId="0" borderId="0" xfId="0" applyFont="1" applyProtection="1"/>
    <xf numFmtId="164" fontId="19" fillId="4" borderId="0" xfId="1" applyNumberFormat="1" applyFont="1" applyFill="1" applyBorder="1" applyProtection="1"/>
    <xf numFmtId="164" fontId="2" fillId="2" borderId="13" xfId="1" applyNumberFormat="1" applyFont="1" applyFill="1" applyBorder="1" applyProtection="1"/>
    <xf numFmtId="164" fontId="19" fillId="4" borderId="7" xfId="1" applyNumberFormat="1" applyFont="1" applyFill="1" applyBorder="1" applyProtection="1"/>
    <xf numFmtId="164" fontId="2" fillId="2" borderId="12" xfId="1" applyNumberFormat="1" applyFont="1" applyFill="1" applyBorder="1" applyProtection="1"/>
    <xf numFmtId="164" fontId="12" fillId="0" borderId="13" xfId="1" applyNumberFormat="1" applyFont="1" applyFill="1" applyBorder="1" applyAlignment="1" applyProtection="1">
      <alignment horizontal="right"/>
    </xf>
    <xf numFmtId="0" fontId="0" fillId="0" borderId="0" xfId="0" applyFill="1" applyProtection="1"/>
    <xf numFmtId="0" fontId="19" fillId="4" borderId="6" xfId="0" applyFont="1" applyFill="1" applyBorder="1" applyAlignment="1" applyProtection="1">
      <alignment horizontal="right"/>
    </xf>
    <xf numFmtId="0" fontId="2" fillId="2" borderId="12" xfId="0" applyFont="1" applyFill="1" applyBorder="1" applyAlignment="1" applyProtection="1">
      <alignment horizontal="right"/>
    </xf>
    <xf numFmtId="0" fontId="5" fillId="0" borderId="0" xfId="0" applyFont="1" applyProtection="1"/>
    <xf numFmtId="44" fontId="18" fillId="4" borderId="6" xfId="1" applyFont="1" applyFill="1" applyBorder="1" applyProtection="1"/>
    <xf numFmtId="44" fontId="0" fillId="0" borderId="12" xfId="1" applyFont="1" applyBorder="1" applyProtection="1"/>
    <xf numFmtId="0" fontId="11" fillId="0" borderId="0" xfId="0" applyFont="1" applyProtection="1"/>
    <xf numFmtId="44" fontId="0" fillId="0" borderId="0" xfId="1" applyFont="1" applyFill="1" applyBorder="1" applyProtection="1"/>
    <xf numFmtId="44" fontId="0" fillId="0" borderId="0" xfId="1" applyFont="1" applyBorder="1" applyProtection="1"/>
    <xf numFmtId="164" fontId="2" fillId="0" borderId="0" xfId="0" applyNumberFormat="1" applyFont="1" applyFill="1" applyBorder="1" applyProtection="1"/>
    <xf numFmtId="0" fontId="10" fillId="0" borderId="0" xfId="0" applyFont="1" applyProtection="1"/>
    <xf numFmtId="0" fontId="9" fillId="0" borderId="0" xfId="0" applyFont="1" applyProtection="1"/>
    <xf numFmtId="0" fontId="7" fillId="0" borderId="0" xfId="0" applyFont="1" applyFill="1" applyAlignment="1" applyProtection="1"/>
    <xf numFmtId="164" fontId="0" fillId="0" borderId="0" xfId="1" applyNumberFormat="1" applyFont="1" applyFill="1" applyProtection="1"/>
    <xf numFmtId="0" fontId="25" fillId="0" borderId="0" xfId="0" applyFont="1" applyFill="1" applyBorder="1" applyProtection="1"/>
    <xf numFmtId="0" fontId="3" fillId="0" borderId="0" xfId="0" applyFont="1" applyFill="1" applyBorder="1" applyProtection="1"/>
    <xf numFmtId="0" fontId="0" fillId="0" borderId="0" xfId="0" applyFill="1" applyBorder="1" applyProtection="1"/>
    <xf numFmtId="0" fontId="19" fillId="6" borderId="8" xfId="0" applyFont="1" applyFill="1" applyBorder="1" applyAlignment="1" applyProtection="1">
      <alignment horizontal="center"/>
    </xf>
    <xf numFmtId="164" fontId="2" fillId="7" borderId="11" xfId="1" applyNumberFormat="1" applyFont="1" applyFill="1" applyBorder="1" applyAlignment="1" applyProtection="1">
      <alignment horizontal="center"/>
    </xf>
    <xf numFmtId="0" fontId="19" fillId="6" borderId="9" xfId="0" applyFont="1" applyFill="1" applyBorder="1" applyAlignment="1" applyProtection="1">
      <alignment horizontal="center"/>
    </xf>
    <xf numFmtId="164" fontId="18" fillId="6" borderId="5" xfId="1" applyNumberFormat="1" applyFont="1" applyFill="1" applyBorder="1" applyProtection="1"/>
    <xf numFmtId="164" fontId="0" fillId="7" borderId="13" xfId="1" applyNumberFormat="1" applyFont="1" applyFill="1" applyBorder="1" applyProtection="1"/>
    <xf numFmtId="164" fontId="18" fillId="6" borderId="0" xfId="1" applyNumberFormat="1" applyFont="1" applyFill="1" applyBorder="1" applyProtection="1"/>
    <xf numFmtId="164" fontId="12" fillId="8" borderId="13" xfId="1" applyNumberFormat="1" applyFont="1" applyFill="1" applyBorder="1" applyProtection="1"/>
    <xf numFmtId="164" fontId="32" fillId="6" borderId="5" xfId="1" applyNumberFormat="1" applyFont="1" applyFill="1" applyBorder="1" applyProtection="1"/>
    <xf numFmtId="164" fontId="3" fillId="7" borderId="13" xfId="1" applyNumberFormat="1" applyFont="1" applyFill="1" applyBorder="1" applyProtection="1"/>
    <xf numFmtId="164" fontId="32" fillId="6" borderId="0" xfId="1" applyNumberFormat="1" applyFont="1" applyFill="1" applyBorder="1" applyProtection="1"/>
    <xf numFmtId="164" fontId="18" fillId="6" borderId="5" xfId="1" applyNumberFormat="1" applyFont="1" applyFill="1" applyBorder="1" applyAlignment="1" applyProtection="1">
      <alignment horizontal="right"/>
    </xf>
    <xf numFmtId="164" fontId="0" fillId="7" borderId="13" xfId="1" applyNumberFormat="1" applyFont="1" applyFill="1" applyBorder="1" applyAlignment="1" applyProtection="1">
      <alignment horizontal="right"/>
    </xf>
    <xf numFmtId="164" fontId="18" fillId="6" borderId="0" xfId="1" applyNumberFormat="1" applyFont="1" applyFill="1" applyBorder="1" applyAlignment="1" applyProtection="1">
      <alignment horizontal="right"/>
    </xf>
    <xf numFmtId="164" fontId="32" fillId="6" borderId="5" xfId="1" applyNumberFormat="1" applyFont="1" applyFill="1" applyBorder="1" applyAlignment="1" applyProtection="1">
      <alignment horizontal="right"/>
    </xf>
    <xf numFmtId="164" fontId="18" fillId="6" borderId="5" xfId="0" applyNumberFormat="1" applyFont="1" applyFill="1" applyBorder="1" applyAlignment="1" applyProtection="1">
      <alignment horizontal="right"/>
    </xf>
    <xf numFmtId="164" fontId="32" fillId="6" borderId="5" xfId="0" applyNumberFormat="1" applyFont="1" applyFill="1" applyBorder="1" applyAlignment="1" applyProtection="1">
      <alignment horizontal="right"/>
    </xf>
    <xf numFmtId="164" fontId="18" fillId="6" borderId="5" xfId="0" applyNumberFormat="1" applyFont="1" applyFill="1" applyBorder="1" applyProtection="1"/>
    <xf numFmtId="164" fontId="32" fillId="6" borderId="0" xfId="1" applyNumberFormat="1" applyFont="1" applyFill="1" applyBorder="1" applyAlignment="1" applyProtection="1">
      <alignment horizontal="right"/>
    </xf>
    <xf numFmtId="164" fontId="3" fillId="7" borderId="13" xfId="1" applyNumberFormat="1" applyFont="1" applyFill="1" applyBorder="1" applyAlignment="1" applyProtection="1">
      <alignment horizontal="right"/>
    </xf>
    <xf numFmtId="164" fontId="18" fillId="6" borderId="0" xfId="0" applyNumberFormat="1" applyFont="1" applyFill="1" applyBorder="1" applyAlignment="1" applyProtection="1">
      <alignment horizontal="right"/>
    </xf>
    <xf numFmtId="164" fontId="0" fillId="7" borderId="13" xfId="0" applyNumberFormat="1" applyFill="1" applyBorder="1" applyAlignment="1" applyProtection="1">
      <alignment horizontal="right"/>
    </xf>
    <xf numFmtId="164" fontId="32" fillId="6" borderId="0" xfId="0" applyNumberFormat="1" applyFont="1" applyFill="1" applyBorder="1" applyAlignment="1" applyProtection="1">
      <alignment horizontal="right"/>
    </xf>
    <xf numFmtId="164" fontId="18" fillId="6" borderId="0" xfId="0" applyNumberFormat="1" applyFont="1" applyFill="1" applyBorder="1" applyProtection="1"/>
    <xf numFmtId="164" fontId="19" fillId="6" borderId="7" xfId="0" applyNumberFormat="1" applyFont="1" applyFill="1" applyBorder="1" applyProtection="1"/>
    <xf numFmtId="164" fontId="3" fillId="7" borderId="13" xfId="0" applyNumberFormat="1" applyFont="1" applyFill="1" applyBorder="1" applyAlignment="1" applyProtection="1">
      <alignment horizontal="right"/>
    </xf>
    <xf numFmtId="164" fontId="0" fillId="7" borderId="13" xfId="0" applyNumberFormat="1" applyFill="1" applyBorder="1" applyProtection="1"/>
    <xf numFmtId="164" fontId="6" fillId="7" borderId="13" xfId="1" applyNumberFormat="1" applyFont="1" applyFill="1" applyBorder="1" applyProtection="1"/>
    <xf numFmtId="164" fontId="2" fillId="7" borderId="12" xfId="0" applyNumberFormat="1" applyFont="1" applyFill="1" applyBorder="1" applyProtection="1"/>
    <xf numFmtId="0" fontId="21" fillId="0" borderId="0" xfId="0" applyFont="1" applyAlignment="1" applyProtection="1">
      <alignment horizontal="center"/>
    </xf>
    <xf numFmtId="0" fontId="15" fillId="0" borderId="0" xfId="0" applyFont="1" applyBorder="1" applyAlignment="1" applyProtection="1">
      <alignment horizontal="left"/>
    </xf>
    <xf numFmtId="0" fontId="0" fillId="3" borderId="25" xfId="0" applyFill="1" applyBorder="1" applyProtection="1"/>
    <xf numFmtId="0" fontId="0" fillId="3" borderId="25" xfId="0" applyFill="1" applyBorder="1" applyAlignment="1" applyProtection="1"/>
    <xf numFmtId="0" fontId="0" fillId="5" borderId="22" xfId="0" applyFill="1" applyBorder="1" applyProtection="1"/>
    <xf numFmtId="0" fontId="0" fillId="5" borderId="1" xfId="0" applyFill="1" applyBorder="1" applyProtection="1"/>
    <xf numFmtId="10" fontId="0" fillId="0" borderId="0" xfId="0" applyNumberFormat="1" applyProtection="1"/>
    <xf numFmtId="9" fontId="0" fillId="0" borderId="0" xfId="0" applyNumberFormat="1" applyProtection="1"/>
    <xf numFmtId="0" fontId="19" fillId="4" borderId="2" xfId="0" applyFont="1" applyFill="1" applyBorder="1" applyProtection="1"/>
    <xf numFmtId="0" fontId="19" fillId="4" borderId="1" xfId="0" applyFont="1" applyFill="1" applyBorder="1" applyProtection="1"/>
    <xf numFmtId="0" fontId="18" fillId="4" borderId="1" xfId="0" applyFont="1" applyFill="1" applyBorder="1" applyProtection="1"/>
    <xf numFmtId="0" fontId="0" fillId="5" borderId="19" xfId="0" applyFill="1" applyBorder="1" applyProtection="1"/>
    <xf numFmtId="0" fontId="15" fillId="0" borderId="0" xfId="0" applyFont="1" applyAlignment="1" applyProtection="1">
      <alignment horizontal="left"/>
    </xf>
    <xf numFmtId="0" fontId="16" fillId="0" borderId="0" xfId="0" applyFont="1" applyAlignment="1" applyProtection="1">
      <alignment horizontal="left"/>
    </xf>
    <xf numFmtId="0" fontId="2" fillId="3" borderId="25" xfId="0" applyFont="1" applyFill="1" applyBorder="1" applyProtection="1"/>
    <xf numFmtId="0" fontId="0" fillId="3" borderId="1" xfId="0" applyFill="1" applyBorder="1" applyProtection="1"/>
    <xf numFmtId="0" fontId="2" fillId="3" borderId="25" xfId="0" applyFont="1" applyFill="1" applyBorder="1" applyAlignment="1" applyProtection="1">
      <alignment horizontal="center"/>
    </xf>
    <xf numFmtId="0" fontId="2" fillId="3" borderId="1" xfId="0" applyFont="1" applyFill="1" applyBorder="1" applyAlignment="1" applyProtection="1">
      <alignment horizontal="center"/>
    </xf>
    <xf numFmtId="0" fontId="0" fillId="0" borderId="9" xfId="0" applyBorder="1" applyProtection="1"/>
    <xf numFmtId="0" fontId="0" fillId="0" borderId="7" xfId="0" applyFill="1" applyBorder="1" applyProtection="1"/>
    <xf numFmtId="0" fontId="2" fillId="3" borderId="27" xfId="0" applyFont="1" applyFill="1" applyBorder="1" applyProtection="1"/>
    <xf numFmtId="0" fontId="6" fillId="0" borderId="0" xfId="0" applyFont="1" applyBorder="1" applyAlignment="1" applyProtection="1">
      <alignment wrapText="1"/>
    </xf>
    <xf numFmtId="0" fontId="0" fillId="0" borderId="9" xfId="0" applyFill="1" applyBorder="1" applyProtection="1"/>
    <xf numFmtId="0" fontId="6" fillId="0" borderId="0" xfId="0" applyFont="1" applyFill="1" applyBorder="1" applyAlignment="1" applyProtection="1">
      <alignment wrapText="1"/>
      <protection locked="0"/>
    </xf>
    <xf numFmtId="166" fontId="6" fillId="0" borderId="0" xfId="0" applyNumberFormat="1" applyFont="1" applyFill="1" applyBorder="1" applyAlignment="1" applyProtection="1">
      <alignment horizontal="left" wrapText="1"/>
      <protection locked="0"/>
    </xf>
    <xf numFmtId="166" fontId="0" fillId="0" borderId="0" xfId="0" applyNumberFormat="1" applyFill="1" applyBorder="1" applyAlignment="1" applyProtection="1">
      <alignment horizontal="left" wrapText="1"/>
      <protection locked="0"/>
    </xf>
    <xf numFmtId="0" fontId="6" fillId="0" borderId="0" xfId="0" applyFont="1" applyFill="1" applyBorder="1" applyAlignment="1" applyProtection="1">
      <alignment horizontal="left" wrapText="1"/>
      <protection locked="0"/>
    </xf>
    <xf numFmtId="9" fontId="0" fillId="5" borderId="20" xfId="0" applyNumberFormat="1" applyFill="1" applyBorder="1" applyProtection="1">
      <protection locked="0"/>
    </xf>
    <xf numFmtId="166" fontId="0" fillId="5" borderId="15" xfId="0" applyNumberFormat="1" applyFill="1" applyBorder="1" applyAlignment="1" applyProtection="1">
      <alignment horizontal="center"/>
      <protection locked="0"/>
    </xf>
    <xf numFmtId="166" fontId="0" fillId="5" borderId="19" xfId="0" applyNumberFormat="1" applyFill="1" applyBorder="1" applyAlignment="1" applyProtection="1">
      <alignment horizontal="center"/>
      <protection locked="0"/>
    </xf>
    <xf numFmtId="0" fontId="2" fillId="3" borderId="25" xfId="0" applyFont="1" applyFill="1" applyBorder="1" applyAlignment="1" applyProtection="1">
      <alignment horizontal="center"/>
    </xf>
    <xf numFmtId="0" fontId="2" fillId="3" borderId="26" xfId="0" applyFont="1" applyFill="1" applyBorder="1" applyAlignment="1" applyProtection="1">
      <alignment horizontal="center"/>
    </xf>
    <xf numFmtId="0" fontId="0" fillId="5" borderId="22" xfId="0" applyFill="1" applyBorder="1" applyAlignment="1" applyProtection="1">
      <alignment horizontal="center"/>
      <protection locked="0"/>
    </xf>
    <xf numFmtId="0" fontId="0" fillId="5" borderId="23" xfId="0" applyFill="1" applyBorder="1" applyAlignment="1" applyProtection="1">
      <alignment horizontal="center"/>
      <protection locked="0"/>
    </xf>
    <xf numFmtId="165" fontId="0" fillId="5" borderId="1" xfId="0" applyNumberFormat="1" applyFill="1" applyBorder="1" applyAlignment="1" applyProtection="1">
      <alignment horizontal="center"/>
      <protection locked="0"/>
    </xf>
    <xf numFmtId="165" fontId="0" fillId="5" borderId="3" xfId="0" applyNumberFormat="1" applyFill="1" applyBorder="1" applyAlignment="1" applyProtection="1">
      <alignment horizontal="center"/>
      <protection locked="0"/>
    </xf>
    <xf numFmtId="0" fontId="0" fillId="9" borderId="1" xfId="0" applyFill="1" applyBorder="1" applyAlignment="1" applyProtection="1">
      <alignment horizontal="center"/>
    </xf>
    <xf numFmtId="0" fontId="0" fillId="5" borderId="1" xfId="0" applyFill="1" applyBorder="1" applyAlignment="1" applyProtection="1">
      <alignment horizontal="center"/>
    </xf>
    <xf numFmtId="0" fontId="0" fillId="5" borderId="3" xfId="0" applyFill="1" applyBorder="1" applyAlignment="1" applyProtection="1">
      <alignment horizontal="center"/>
    </xf>
    <xf numFmtId="0" fontId="30" fillId="0" borderId="0" xfId="0" applyFont="1" applyAlignment="1" applyProtection="1">
      <alignment horizontal="left"/>
    </xf>
    <xf numFmtId="0" fontId="19" fillId="4" borderId="17" xfId="0" applyFont="1" applyFill="1" applyBorder="1" applyAlignment="1" applyProtection="1">
      <alignment horizontal="left" wrapText="1"/>
    </xf>
    <xf numFmtId="0" fontId="19" fillId="4" borderId="18" xfId="0" applyFont="1" applyFill="1" applyBorder="1" applyAlignment="1" applyProtection="1">
      <alignment horizontal="left" wrapText="1"/>
    </xf>
    <xf numFmtId="0" fontId="0" fillId="5" borderId="19" xfId="0" applyFill="1" applyBorder="1" applyAlignment="1" applyProtection="1">
      <alignment horizontal="center"/>
      <protection locked="0"/>
    </xf>
    <xf numFmtId="0" fontId="1" fillId="5" borderId="22" xfId="0" applyFont="1" applyFill="1" applyBorder="1" applyAlignment="1" applyProtection="1">
      <alignment horizontal="center"/>
      <protection locked="0"/>
    </xf>
    <xf numFmtId="165" fontId="6" fillId="5" borderId="1" xfId="0" applyNumberFormat="1" applyFont="1" applyFill="1" applyBorder="1" applyAlignment="1" applyProtection="1">
      <alignment horizontal="center"/>
      <protection locked="0"/>
    </xf>
    <xf numFmtId="0" fontId="19" fillId="4" borderId="2" xfId="0" applyFont="1" applyFill="1" applyBorder="1" applyAlignment="1" applyProtection="1">
      <alignment horizontal="left"/>
    </xf>
    <xf numFmtId="0" fontId="19" fillId="4" borderId="1" xfId="0" applyFont="1" applyFill="1" applyBorder="1" applyAlignment="1" applyProtection="1">
      <alignment horizontal="left"/>
    </xf>
    <xf numFmtId="166" fontId="0" fillId="5" borderId="1" xfId="0" applyNumberFormat="1" applyFill="1" applyBorder="1" applyAlignment="1" applyProtection="1">
      <alignment horizontal="center"/>
      <protection locked="0"/>
    </xf>
    <xf numFmtId="166" fontId="0" fillId="5" borderId="3" xfId="0" applyNumberFormat="1" applyFill="1" applyBorder="1" applyAlignment="1" applyProtection="1">
      <alignment horizontal="center"/>
      <protection locked="0"/>
    </xf>
    <xf numFmtId="0" fontId="0" fillId="5" borderId="20" xfId="0" applyFill="1" applyBorder="1" applyAlignment="1" applyProtection="1">
      <alignment horizontal="center"/>
      <protection locked="0"/>
    </xf>
    <xf numFmtId="0" fontId="0" fillId="5" borderId="1" xfId="0" applyFill="1" applyBorder="1" applyAlignment="1" applyProtection="1">
      <alignment horizontal="center"/>
      <protection locked="0"/>
    </xf>
    <xf numFmtId="0" fontId="1" fillId="5" borderId="19" xfId="0" applyFont="1" applyFill="1" applyBorder="1" applyAlignment="1" applyProtection="1">
      <alignment horizontal="center" wrapText="1"/>
      <protection locked="0"/>
    </xf>
    <xf numFmtId="0" fontId="6" fillId="5" borderId="19" xfId="0" applyFont="1" applyFill="1" applyBorder="1" applyAlignment="1" applyProtection="1">
      <alignment horizontal="center" wrapText="1"/>
      <protection locked="0"/>
    </xf>
    <xf numFmtId="10" fontId="6" fillId="9" borderId="1" xfId="0" applyNumberFormat="1" applyFont="1" applyFill="1" applyBorder="1" applyAlignment="1" applyProtection="1">
      <alignment horizontal="right"/>
    </xf>
    <xf numFmtId="10" fontId="0" fillId="5" borderId="1" xfId="0" applyNumberFormat="1" applyFill="1" applyBorder="1" applyAlignment="1" applyProtection="1">
      <alignment horizontal="right"/>
    </xf>
    <xf numFmtId="0" fontId="20" fillId="3" borderId="1" xfId="0" applyFont="1" applyFill="1" applyBorder="1" applyAlignment="1" applyProtection="1">
      <alignment horizontal="center" vertical="center" wrapText="1"/>
    </xf>
    <xf numFmtId="0" fontId="20" fillId="3" borderId="3" xfId="0" applyFont="1" applyFill="1" applyBorder="1" applyAlignment="1" applyProtection="1">
      <alignment horizontal="center" vertical="center" wrapText="1"/>
    </xf>
    <xf numFmtId="0" fontId="0" fillId="5" borderId="19" xfId="0" applyFill="1" applyBorder="1" applyAlignment="1" applyProtection="1">
      <alignment horizontal="center" wrapText="1"/>
      <protection locked="0"/>
    </xf>
    <xf numFmtId="0" fontId="0" fillId="5" borderId="20" xfId="0" applyFill="1" applyBorder="1" applyAlignment="1" applyProtection="1">
      <alignment horizontal="center" wrapText="1"/>
      <protection locked="0"/>
    </xf>
    <xf numFmtId="166" fontId="0" fillId="5" borderId="15" xfId="0" applyNumberFormat="1" applyFill="1" applyBorder="1" applyAlignment="1" applyProtection="1">
      <alignment horizontal="center"/>
      <protection locked="0"/>
    </xf>
    <xf numFmtId="166" fontId="0" fillId="5" borderId="16" xfId="0" applyNumberFormat="1" applyFill="1" applyBorder="1" applyAlignment="1" applyProtection="1">
      <alignment horizontal="center"/>
      <protection locked="0"/>
    </xf>
    <xf numFmtId="166" fontId="0" fillId="5" borderId="19" xfId="0" applyNumberFormat="1" applyFill="1" applyBorder="1" applyAlignment="1" applyProtection="1">
      <alignment horizontal="center"/>
      <protection locked="0"/>
    </xf>
    <xf numFmtId="166" fontId="0" fillId="5" borderId="20" xfId="0" applyNumberFormat="1" applyFill="1" applyBorder="1" applyAlignment="1" applyProtection="1">
      <alignment horizontal="center"/>
      <protection locked="0"/>
    </xf>
    <xf numFmtId="0" fontId="2" fillId="3" borderId="1" xfId="0" applyFont="1" applyFill="1" applyBorder="1" applyAlignment="1" applyProtection="1">
      <alignment horizontal="center"/>
    </xf>
    <xf numFmtId="0" fontId="2" fillId="3" borderId="3" xfId="0" applyFont="1" applyFill="1" applyBorder="1" applyAlignment="1" applyProtection="1">
      <alignment horizontal="center"/>
    </xf>
    <xf numFmtId="166" fontId="0" fillId="0" borderId="0" xfId="0" applyNumberFormat="1" applyFill="1" applyBorder="1" applyAlignment="1" applyProtection="1">
      <alignment horizontal="center"/>
    </xf>
    <xf numFmtId="0" fontId="0" fillId="5" borderId="3" xfId="0" applyFill="1" applyBorder="1" applyAlignment="1" applyProtection="1">
      <alignment horizontal="center"/>
      <protection locked="0"/>
    </xf>
    <xf numFmtId="0" fontId="18" fillId="4" borderId="17" xfId="0" applyFont="1" applyFill="1" applyBorder="1" applyAlignment="1" applyProtection="1">
      <alignment horizontal="center"/>
    </xf>
    <xf numFmtId="0" fontId="18" fillId="4" borderId="18" xfId="0" applyFont="1" applyFill="1" applyBorder="1" applyAlignment="1" applyProtection="1">
      <alignment horizontal="center"/>
    </xf>
    <xf numFmtId="0" fontId="19" fillId="4" borderId="15" xfId="0" applyFont="1" applyFill="1" applyBorder="1" applyAlignment="1" applyProtection="1">
      <alignment horizontal="left"/>
    </xf>
    <xf numFmtId="0" fontId="19" fillId="4" borderId="14" xfId="0" applyFont="1" applyFill="1" applyBorder="1" applyAlignment="1" applyProtection="1">
      <alignment horizontal="left"/>
    </xf>
    <xf numFmtId="9" fontId="19" fillId="4" borderId="1" xfId="0" applyNumberFormat="1" applyFont="1" applyFill="1" applyBorder="1" applyAlignment="1" applyProtection="1">
      <alignment horizontal="center" vertical="center"/>
    </xf>
    <xf numFmtId="166" fontId="6" fillId="5" borderId="19" xfId="0" applyNumberFormat="1" applyFont="1" applyFill="1" applyBorder="1" applyAlignment="1" applyProtection="1">
      <alignment horizontal="center"/>
      <protection locked="0"/>
    </xf>
    <xf numFmtId="0" fontId="0" fillId="0" borderId="7" xfId="0" applyFill="1" applyBorder="1" applyAlignment="1" applyProtection="1">
      <alignment horizontal="center"/>
      <protection locked="0"/>
    </xf>
    <xf numFmtId="0" fontId="19" fillId="4" borderId="0" xfId="0" applyFont="1" applyFill="1" applyBorder="1" applyAlignment="1" applyProtection="1">
      <alignment horizontal="center"/>
    </xf>
    <xf numFmtId="0" fontId="19" fillId="4" borderId="4" xfId="0" applyFont="1" applyFill="1" applyBorder="1" applyAlignment="1" applyProtection="1">
      <alignment horizontal="left"/>
    </xf>
    <xf numFmtId="0" fontId="31" fillId="0" borderId="0" xfId="0" applyFont="1" applyAlignment="1" applyProtection="1">
      <alignment horizontal="left"/>
    </xf>
    <xf numFmtId="0" fontId="19" fillId="4" borderId="19" xfId="0" applyFont="1" applyFill="1" applyBorder="1" applyAlignment="1" applyProtection="1">
      <alignment horizontal="left"/>
    </xf>
    <xf numFmtId="0" fontId="18" fillId="4" borderId="2" xfId="0" applyFont="1" applyFill="1" applyBorder="1" applyAlignment="1" applyProtection="1">
      <alignment horizontal="center"/>
    </xf>
    <xf numFmtId="0" fontId="18" fillId="4" borderId="1" xfId="0" applyFont="1" applyFill="1" applyBorder="1" applyAlignment="1" applyProtection="1">
      <alignment horizontal="center"/>
    </xf>
    <xf numFmtId="164" fontId="6" fillId="0" borderId="0" xfId="0" applyNumberFormat="1" applyFont="1" applyFill="1" applyBorder="1" applyAlignment="1" applyProtection="1">
      <alignment horizontal="center" wrapText="1"/>
    </xf>
    <xf numFmtId="0" fontId="19" fillId="4" borderId="1" xfId="0" applyFont="1" applyFill="1" applyBorder="1" applyAlignment="1" applyProtection="1">
      <alignment horizontal="center"/>
    </xf>
    <xf numFmtId="0" fontId="0" fillId="0" borderId="9" xfId="0" applyFill="1" applyBorder="1" applyAlignment="1" applyProtection="1">
      <alignment horizontal="center"/>
    </xf>
    <xf numFmtId="0" fontId="1" fillId="5" borderId="15" xfId="0" applyFont="1" applyFill="1" applyBorder="1" applyAlignment="1" applyProtection="1">
      <alignment horizontal="center"/>
      <protection locked="0"/>
    </xf>
    <xf numFmtId="0" fontId="0" fillId="5" borderId="15" xfId="0" applyFill="1" applyBorder="1" applyAlignment="1" applyProtection="1">
      <alignment horizontal="center"/>
      <protection locked="0"/>
    </xf>
    <xf numFmtId="0" fontId="19" fillId="4" borderId="15" xfId="0" applyFont="1" applyFill="1" applyBorder="1" applyAlignment="1" applyProtection="1">
      <alignment horizontal="center"/>
    </xf>
    <xf numFmtId="0" fontId="19" fillId="4" borderId="19" xfId="0" applyFont="1" applyFill="1" applyBorder="1" applyAlignment="1" applyProtection="1">
      <alignment horizontal="center"/>
    </xf>
    <xf numFmtId="164" fontId="6" fillId="0" borderId="0" xfId="0" applyNumberFormat="1" applyFont="1" applyFill="1" applyBorder="1" applyAlignment="1" applyProtection="1">
      <alignment horizontal="left" wrapText="1"/>
    </xf>
    <xf numFmtId="0" fontId="0" fillId="5" borderId="16" xfId="0" applyFill="1" applyBorder="1" applyAlignment="1" applyProtection="1">
      <alignment horizontal="center"/>
      <protection locked="0"/>
    </xf>
    <xf numFmtId="0" fontId="23" fillId="0" borderId="0" xfId="0" applyFont="1" applyFill="1" applyBorder="1" applyAlignment="1" applyProtection="1">
      <alignment horizontal="center" wrapText="1"/>
    </xf>
    <xf numFmtId="0" fontId="6" fillId="0" borderId="0" xfId="0" applyFont="1" applyFill="1" applyBorder="1" applyAlignment="1" applyProtection="1">
      <alignment horizontal="center" wrapText="1"/>
    </xf>
    <xf numFmtId="0" fontId="0" fillId="0" borderId="0" xfId="0" applyFill="1" applyBorder="1" applyAlignment="1" applyProtection="1">
      <alignment horizontal="center" wrapText="1"/>
    </xf>
    <xf numFmtId="9" fontId="0" fillId="5" borderId="19" xfId="0" applyNumberFormat="1" applyFill="1" applyBorder="1" applyAlignment="1" applyProtection="1">
      <alignment horizontal="right"/>
      <protection locked="0"/>
    </xf>
    <xf numFmtId="0" fontId="2" fillId="3" borderId="15" xfId="0" applyFont="1" applyFill="1" applyBorder="1" applyAlignment="1" applyProtection="1">
      <alignment horizontal="center"/>
    </xf>
    <xf numFmtId="0" fontId="24" fillId="5" borderId="1" xfId="0" applyFont="1" applyFill="1" applyBorder="1" applyAlignment="1" applyProtection="1">
      <alignment horizontal="center" wrapText="1"/>
      <protection locked="0"/>
    </xf>
    <xf numFmtId="0" fontId="17" fillId="5" borderId="1" xfId="0" applyFont="1" applyFill="1" applyBorder="1" applyAlignment="1" applyProtection="1">
      <alignment horizontal="left"/>
    </xf>
    <xf numFmtId="0" fontId="34" fillId="0" borderId="0" xfId="0" applyFont="1" applyAlignment="1" applyProtection="1">
      <alignment horizontal="left"/>
    </xf>
    <xf numFmtId="0" fontId="6" fillId="5" borderId="22" xfId="0" applyFont="1" applyFill="1" applyBorder="1" applyAlignment="1" applyProtection="1">
      <alignment horizontal="center"/>
      <protection locked="0"/>
    </xf>
    <xf numFmtId="0" fontId="6" fillId="5" borderId="23" xfId="0" applyFont="1" applyFill="1" applyBorder="1" applyAlignment="1" applyProtection="1">
      <alignment horizontal="center"/>
      <protection locked="0"/>
    </xf>
    <xf numFmtId="0" fontId="30" fillId="0" borderId="0" xfId="0" applyFont="1" applyBorder="1" applyAlignment="1" applyProtection="1">
      <alignment horizontal="left"/>
    </xf>
    <xf numFmtId="0" fontId="19" fillId="4" borderId="21" xfId="0" applyFont="1" applyFill="1" applyBorder="1" applyAlignment="1" applyProtection="1">
      <alignment horizontal="left"/>
    </xf>
    <xf numFmtId="0" fontId="19" fillId="4" borderId="22" xfId="0" applyFont="1" applyFill="1" applyBorder="1" applyAlignment="1" applyProtection="1">
      <alignment horizontal="left"/>
    </xf>
    <xf numFmtId="0" fontId="0" fillId="3" borderId="24" xfId="0" applyFill="1" applyBorder="1" applyAlignment="1" applyProtection="1">
      <alignment horizontal="center"/>
    </xf>
    <xf numFmtId="0" fontId="0" fillId="3" borderId="25" xfId="0" applyFill="1" applyBorder="1" applyAlignment="1" applyProtection="1">
      <alignment horizontal="center"/>
    </xf>
    <xf numFmtId="166" fontId="6" fillId="5" borderId="1" xfId="0" applyNumberFormat="1" applyFont="1" applyFill="1" applyBorder="1" applyAlignment="1" applyProtection="1">
      <alignment horizontal="center"/>
      <protection locked="0"/>
    </xf>
    <xf numFmtId="0" fontId="2" fillId="3" borderId="1" xfId="0" applyFont="1" applyFill="1" applyBorder="1" applyAlignment="1" applyProtection="1">
      <alignment horizontal="center" wrapText="1"/>
    </xf>
    <xf numFmtId="0" fontId="19" fillId="6" borderId="18" xfId="0" applyFont="1" applyFill="1" applyBorder="1" applyAlignment="1" applyProtection="1">
      <alignment horizontal="left"/>
    </xf>
    <xf numFmtId="0" fontId="19" fillId="4" borderId="3" xfId="0" applyFont="1" applyFill="1" applyBorder="1" applyAlignment="1" applyProtection="1">
      <alignment horizontal="center" wrapText="1"/>
    </xf>
    <xf numFmtId="0" fontId="19" fillId="4" borderId="4" xfId="0" applyFont="1" applyFill="1" applyBorder="1" applyAlignment="1" applyProtection="1">
      <alignment horizontal="center" wrapText="1"/>
    </xf>
    <xf numFmtId="0" fontId="2" fillId="3" borderId="4" xfId="0" applyFont="1" applyFill="1" applyBorder="1" applyAlignment="1" applyProtection="1">
      <alignment horizontal="center"/>
    </xf>
    <xf numFmtId="0" fontId="2" fillId="3" borderId="2" xfId="0" applyFont="1" applyFill="1" applyBorder="1" applyAlignment="1" applyProtection="1">
      <alignment horizontal="center"/>
    </xf>
    <xf numFmtId="0" fontId="1" fillId="5" borderId="19" xfId="0" applyFont="1" applyFill="1" applyBorder="1" applyAlignment="1" applyProtection="1">
      <alignment horizontal="center"/>
      <protection locked="0"/>
    </xf>
    <xf numFmtId="0" fontId="2" fillId="3" borderId="16" xfId="0" applyFont="1" applyFill="1" applyBorder="1" applyAlignment="1" applyProtection="1">
      <alignment horizontal="center"/>
    </xf>
    <xf numFmtId="6" fontId="6" fillId="5" borderId="1" xfId="0" applyNumberFormat="1" applyFont="1" applyFill="1" applyBorder="1" applyAlignment="1" applyProtection="1">
      <alignment horizontal="center"/>
      <protection locked="0"/>
    </xf>
    <xf numFmtId="6" fontId="6" fillId="5" borderId="3" xfId="0" applyNumberFormat="1" applyFont="1" applyFill="1" applyBorder="1" applyAlignment="1" applyProtection="1">
      <alignment horizontal="center"/>
      <protection locked="0"/>
    </xf>
    <xf numFmtId="166" fontId="19" fillId="4" borderId="0" xfId="0" applyNumberFormat="1" applyFont="1" applyFill="1" applyBorder="1" applyAlignment="1" applyProtection="1">
      <alignment horizontal="left"/>
    </xf>
    <xf numFmtId="0" fontId="2" fillId="3" borderId="24" xfId="0" applyFont="1" applyFill="1" applyBorder="1" applyAlignment="1" applyProtection="1">
      <alignment horizontal="center"/>
    </xf>
    <xf numFmtId="0" fontId="22" fillId="4" borderId="0" xfId="0" applyFont="1" applyFill="1" applyBorder="1" applyAlignment="1" applyProtection="1">
      <alignment horizontal="center"/>
    </xf>
    <xf numFmtId="0" fontId="19" fillId="4" borderId="19" xfId="0" applyFont="1" applyFill="1" applyBorder="1" applyAlignment="1" applyProtection="1">
      <alignment horizontal="left" wrapText="1"/>
    </xf>
    <xf numFmtId="0" fontId="0" fillId="5" borderId="19" xfId="0" applyFill="1" applyBorder="1" applyAlignment="1" applyProtection="1">
      <alignment horizontal="center"/>
    </xf>
    <xf numFmtId="0" fontId="19" fillId="4" borderId="18" xfId="0" applyFont="1" applyFill="1" applyBorder="1" applyAlignment="1" applyProtection="1">
      <alignment horizontal="left"/>
    </xf>
    <xf numFmtId="0" fontId="19" fillId="6" borderId="14" xfId="0" applyFont="1" applyFill="1" applyBorder="1" applyAlignment="1" applyProtection="1">
      <alignment horizontal="left"/>
    </xf>
    <xf numFmtId="0" fontId="19" fillId="4" borderId="7" xfId="0" applyFont="1" applyFill="1" applyBorder="1" applyAlignment="1" applyProtection="1">
      <alignment horizontal="left"/>
    </xf>
    <xf numFmtId="0" fontId="19" fillId="4" borderId="14" xfId="0" applyFont="1" applyFill="1" applyBorder="1" applyAlignment="1" applyProtection="1">
      <alignment horizontal="center"/>
    </xf>
    <xf numFmtId="0" fontId="19" fillId="4" borderId="18" xfId="0" applyFont="1" applyFill="1" applyBorder="1" applyAlignment="1" applyProtection="1">
      <alignment horizontal="center"/>
    </xf>
    <xf numFmtId="0" fontId="19" fillId="4" borderId="14" xfId="0" applyFont="1" applyFill="1" applyBorder="1" applyAlignment="1" applyProtection="1">
      <alignment horizontal="center" vertical="center"/>
    </xf>
    <xf numFmtId="0" fontId="19" fillId="4" borderId="15" xfId="0" applyFont="1" applyFill="1" applyBorder="1" applyAlignment="1" applyProtection="1">
      <alignment horizontal="center" vertical="center"/>
    </xf>
    <xf numFmtId="0" fontId="19" fillId="4" borderId="2" xfId="0" applyFont="1" applyFill="1" applyBorder="1" applyAlignment="1" applyProtection="1">
      <alignment horizontal="center" vertical="center"/>
    </xf>
    <xf numFmtId="0" fontId="19" fillId="4" borderId="1" xfId="0" applyFont="1" applyFill="1" applyBorder="1" applyAlignment="1" applyProtection="1">
      <alignment horizontal="center" vertical="center"/>
    </xf>
    <xf numFmtId="0" fontId="19" fillId="4" borderId="2" xfId="0" applyFont="1" applyFill="1" applyBorder="1" applyAlignment="1" applyProtection="1">
      <alignment horizontal="center"/>
    </xf>
    <xf numFmtId="0" fontId="1" fillId="0" borderId="30" xfId="0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center" vertical="center" wrapText="1"/>
    </xf>
    <xf numFmtId="166" fontId="0" fillId="0" borderId="0" xfId="0" applyNumberFormat="1" applyFill="1" applyBorder="1" applyAlignment="1" applyProtection="1">
      <alignment horizontal="center" wrapText="1"/>
      <protection locked="0"/>
    </xf>
    <xf numFmtId="9" fontId="0" fillId="0" borderId="7" xfId="0" applyNumberFormat="1" applyFill="1" applyBorder="1" applyAlignment="1" applyProtection="1">
      <alignment horizontal="center"/>
      <protection locked="0"/>
    </xf>
    <xf numFmtId="0" fontId="19" fillId="4" borderId="9" xfId="0" applyFont="1" applyFill="1" applyBorder="1" applyAlignment="1" applyProtection="1">
      <alignment horizontal="left"/>
    </xf>
    <xf numFmtId="0" fontId="19" fillId="4" borderId="0" xfId="0" applyFont="1" applyFill="1" applyBorder="1" applyAlignment="1" applyProtection="1">
      <alignment horizontal="left"/>
    </xf>
    <xf numFmtId="0" fontId="2" fillId="3" borderId="27" xfId="0" applyFont="1" applyFill="1" applyBorder="1" applyAlignment="1" applyProtection="1">
      <alignment horizontal="center"/>
    </xf>
    <xf numFmtId="0" fontId="6" fillId="0" borderId="0" xfId="0" applyFont="1" applyFill="1" applyBorder="1" applyAlignment="1" applyProtection="1">
      <alignment horizontal="left" wrapText="1"/>
      <protection locked="0"/>
    </xf>
    <xf numFmtId="0" fontId="19" fillId="4" borderId="7" xfId="0" applyFont="1" applyFill="1" applyBorder="1" applyAlignment="1" applyProtection="1">
      <alignment horizontal="left" wrapText="1"/>
    </xf>
    <xf numFmtId="6" fontId="19" fillId="4" borderId="0" xfId="1" applyNumberFormat="1" applyFont="1" applyFill="1" applyBorder="1" applyAlignment="1" applyProtection="1">
      <alignment horizontal="left"/>
    </xf>
    <xf numFmtId="0" fontId="2" fillId="0" borderId="8" xfId="0" applyFont="1" applyFill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164" fontId="2" fillId="0" borderId="28" xfId="1" applyNumberFormat="1" applyFont="1" applyFill="1" applyBorder="1" applyAlignment="1" applyProtection="1">
      <alignment horizontal="center" vertical="center" wrapText="1"/>
    </xf>
    <xf numFmtId="164" fontId="2" fillId="0" borderId="29" xfId="1" applyNumberFormat="1" applyFont="1" applyFill="1" applyBorder="1" applyAlignment="1" applyProtection="1">
      <alignment horizontal="center" vertical="center" wrapText="1"/>
    </xf>
    <xf numFmtId="0" fontId="33" fillId="0" borderId="7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0" fontId="6" fillId="0" borderId="9" xfId="0" applyFont="1" applyFill="1" applyBorder="1" applyAlignment="1" applyProtection="1">
      <alignment horizontal="center"/>
    </xf>
    <xf numFmtId="1" fontId="18" fillId="6" borderId="5" xfId="0" applyNumberFormat="1" applyFont="1" applyFill="1" applyBorder="1" applyAlignment="1" applyProtection="1">
      <alignment horizontal="center"/>
    </xf>
    <xf numFmtId="1" fontId="6" fillId="0" borderId="13" xfId="1" applyNumberFormat="1" applyFont="1" applyFill="1" applyBorder="1" applyAlignment="1" applyProtection="1">
      <alignment horizontal="center"/>
    </xf>
    <xf numFmtId="1" fontId="18" fillId="6" borderId="0" xfId="1" applyNumberFormat="1" applyFont="1" applyFill="1" applyBorder="1" applyAlignment="1" applyProtection="1">
      <alignment horizontal="center"/>
    </xf>
    <xf numFmtId="1" fontId="0" fillId="7" borderId="13" xfId="1" applyNumberFormat="1" applyFont="1" applyFill="1" applyBorder="1" applyAlignment="1" applyProtection="1">
      <alignment horizontal="center"/>
    </xf>
    <xf numFmtId="9" fontId="18" fillId="6" borderId="5" xfId="2" applyFont="1" applyFill="1" applyBorder="1" applyAlignment="1" applyProtection="1">
      <alignment horizontal="center"/>
    </xf>
    <xf numFmtId="9" fontId="0" fillId="7" borderId="13" xfId="2" applyFont="1" applyFill="1" applyBorder="1" applyAlignment="1" applyProtection="1">
      <alignment horizontal="center"/>
    </xf>
    <xf numFmtId="9" fontId="18" fillId="6" borderId="0" xfId="2" applyFont="1" applyFill="1" applyBorder="1" applyAlignment="1" applyProtection="1">
      <alignment horizontal="center"/>
    </xf>
    <xf numFmtId="1" fontId="18" fillId="6" borderId="0" xfId="0" applyNumberFormat="1" applyFont="1" applyFill="1" applyBorder="1" applyAlignment="1" applyProtection="1">
      <alignment horizontal="center"/>
    </xf>
    <xf numFmtId="0" fontId="18" fillId="6" borderId="0" xfId="0" applyFont="1" applyFill="1" applyBorder="1" applyAlignment="1" applyProtection="1">
      <alignment horizontal="center"/>
    </xf>
    <xf numFmtId="0" fontId="0" fillId="7" borderId="13" xfId="1" applyNumberFormat="1" applyFont="1" applyFill="1" applyBorder="1" applyAlignment="1" applyProtection="1">
      <alignment horizontal="center"/>
    </xf>
    <xf numFmtId="9" fontId="1" fillId="0" borderId="13" xfId="2" applyFont="1" applyFill="1" applyBorder="1" applyAlignment="1" applyProtection="1">
      <alignment horizontal="center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428626</xdr:colOff>
      <xdr:row>55</xdr:row>
      <xdr:rowOff>15875</xdr:rowOff>
    </xdr:from>
    <xdr:to>
      <xdr:col>6</xdr:col>
      <xdr:colOff>520981</xdr:colOff>
      <xdr:row>57</xdr:row>
      <xdr:rowOff>7676</xdr:rowOff>
    </xdr:to>
    <xdr:sp macro="[0]!NewReset" textlink="">
      <xdr:nvSpPr>
        <xdr:cNvPr id="2" name="Rounded Rectangle 1"/>
        <xdr:cNvSpPr/>
      </xdr:nvSpPr>
      <xdr:spPr>
        <a:xfrm>
          <a:off x="2746376" y="10310813"/>
          <a:ext cx="965480" cy="309301"/>
        </a:xfrm>
        <a:prstGeom prst="roundRect">
          <a:avLst>
            <a:gd name="adj" fmla="val 12016"/>
          </a:avLst>
        </a:prstGeom>
        <a:ln>
          <a:noFill/>
        </a:ln>
        <a:effectLst>
          <a:outerShdw blurRad="190500" dist="228600" dir="2700000" algn="ctr">
            <a:srgbClr val="000000">
              <a:alpha val="30000"/>
            </a:srgbClr>
          </a:outerShdw>
        </a:effectLst>
        <a:scene3d>
          <a:camera prst="orthographicFront">
            <a:rot lat="0" lon="0" rev="0"/>
          </a:camera>
          <a:lightRig rig="glow" dir="t">
            <a:rot lat="0" lon="0" rev="4800000"/>
          </a:lightRig>
        </a:scene3d>
        <a:sp3d prstMaterial="matte">
          <a:bevelT w="127000" h="63500"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NZ" sz="1100" b="1"/>
            <a:t>Reset</a:t>
          </a:r>
        </a:p>
      </xdr:txBody>
    </xdr:sp>
    <xdr:clientData/>
  </xdr:twoCellAnchor>
  <xdr:twoCellAnchor editAs="oneCell">
    <xdr:from>
      <xdr:col>8</xdr:col>
      <xdr:colOff>552450</xdr:colOff>
      <xdr:row>0</xdr:row>
      <xdr:rowOff>0</xdr:rowOff>
    </xdr:from>
    <xdr:to>
      <xdr:col>11</xdr:col>
      <xdr:colOff>857357</xdr:colOff>
      <xdr:row>3</xdr:row>
      <xdr:rowOff>76200</xdr:rowOff>
    </xdr:to>
    <xdr:pic>
      <xdr:nvPicPr>
        <xdr:cNvPr id="3" name="Picture 2" descr="PNGTEST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133975" y="85725"/>
          <a:ext cx="1647932" cy="8286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809625</xdr:colOff>
      <xdr:row>0</xdr:row>
      <xdr:rowOff>19050</xdr:rowOff>
    </xdr:from>
    <xdr:to>
      <xdr:col>8</xdr:col>
      <xdr:colOff>943176</xdr:colOff>
      <xdr:row>0</xdr:row>
      <xdr:rowOff>1052614</xdr:rowOff>
    </xdr:to>
    <xdr:pic>
      <xdr:nvPicPr>
        <xdr:cNvPr id="2" name="Picture 1" descr="PNGTEST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895850" y="19050"/>
          <a:ext cx="2019501" cy="1033564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tabColor theme="9" tint="-0.249977111117893"/>
    <pageSetUpPr fitToPage="1"/>
  </sheetPr>
  <dimension ref="A2:Y80"/>
  <sheetViews>
    <sheetView showGridLines="0" tabSelected="1" zoomScale="120" zoomScaleNormal="120" workbookViewId="0">
      <selection activeCell="E22" sqref="E22:F22"/>
    </sheetView>
  </sheetViews>
  <sheetFormatPr defaultRowHeight="12.75" x14ac:dyDescent="0.2"/>
  <cols>
    <col min="1" max="1" width="9.42578125" style="1" customWidth="1"/>
    <col min="2" max="2" width="10" style="1" customWidth="1"/>
    <col min="3" max="3" width="3.42578125" style="1" customWidth="1"/>
    <col min="4" max="4" width="2.7109375" style="1" customWidth="1"/>
    <col min="5" max="5" width="9.140625" style="1"/>
    <col min="6" max="6" width="13.140625" style="1" customWidth="1"/>
    <col min="7" max="7" width="18.28515625" style="1" customWidth="1"/>
    <col min="8" max="8" width="2.5703125" style="1" customWidth="1"/>
    <col min="9" max="9" width="8.85546875" style="1" customWidth="1"/>
    <col min="10" max="10" width="9.140625" style="1"/>
    <col min="11" max="11" width="2.140625" style="1" customWidth="1"/>
    <col min="12" max="12" width="13.42578125" style="1" customWidth="1"/>
    <col min="13" max="21" width="9.140625" style="1"/>
    <col min="22" max="22" width="10.28515625" style="1" customWidth="1"/>
    <col min="23" max="23" width="11" style="1" customWidth="1"/>
    <col min="24" max="16384" width="9.140625" style="1"/>
  </cols>
  <sheetData>
    <row r="2" spans="1:25" ht="30" customHeight="1" x14ac:dyDescent="0.55000000000000004">
      <c r="A2" s="187" t="s">
        <v>119</v>
      </c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</row>
    <row r="3" spans="1:25" ht="16.5" customHeight="1" x14ac:dyDescent="0.2">
      <c r="A3" s="91"/>
      <c r="B3" s="91"/>
      <c r="C3" s="91"/>
      <c r="D3" s="91"/>
      <c r="E3" s="91"/>
      <c r="F3" s="91"/>
      <c r="G3" s="91"/>
      <c r="H3" s="91"/>
      <c r="I3" s="91"/>
      <c r="J3" s="91"/>
      <c r="K3" s="91"/>
    </row>
    <row r="4" spans="1:25" ht="15" x14ac:dyDescent="0.25">
      <c r="A4" s="190" t="s">
        <v>57</v>
      </c>
      <c r="B4" s="190"/>
      <c r="C4" s="190"/>
    </row>
    <row r="5" spans="1:25" ht="14.25" x14ac:dyDescent="0.2">
      <c r="A5" s="92"/>
      <c r="B5" s="92"/>
      <c r="C5" s="92"/>
    </row>
    <row r="6" spans="1:25" x14ac:dyDescent="0.2">
      <c r="A6" s="193"/>
      <c r="B6" s="194"/>
      <c r="C6" s="194"/>
      <c r="D6" s="93"/>
      <c r="E6" s="121" t="s">
        <v>35</v>
      </c>
      <c r="F6" s="121"/>
      <c r="G6" s="121"/>
      <c r="H6" s="94"/>
      <c r="I6" s="121" t="s">
        <v>36</v>
      </c>
      <c r="J6" s="121"/>
      <c r="K6" s="121"/>
      <c r="L6" s="122"/>
    </row>
    <row r="7" spans="1:25" x14ac:dyDescent="0.2">
      <c r="A7" s="191" t="s">
        <v>58</v>
      </c>
      <c r="B7" s="192"/>
      <c r="C7" s="192"/>
      <c r="D7" s="95"/>
      <c r="E7" s="134" t="s">
        <v>125</v>
      </c>
      <c r="F7" s="123"/>
      <c r="G7" s="123"/>
      <c r="H7" s="95"/>
      <c r="I7" s="134" t="s">
        <v>127</v>
      </c>
      <c r="J7" s="188"/>
      <c r="K7" s="188"/>
      <c r="L7" s="189"/>
    </row>
    <row r="8" spans="1:25" x14ac:dyDescent="0.2">
      <c r="A8" s="136" t="s">
        <v>59</v>
      </c>
      <c r="B8" s="137"/>
      <c r="C8" s="137"/>
      <c r="D8" s="96"/>
      <c r="E8" s="127" t="str">
        <f>IF(T(E7)&lt;&gt;"",LEFT(E7,FIND(" ",E7)-1),"-")</f>
        <v>John</v>
      </c>
      <c r="F8" s="128"/>
      <c r="G8" s="128"/>
      <c r="H8" s="96"/>
      <c r="I8" s="127" t="str">
        <f>IF(T(I7)&lt;&gt;"",LEFT(I7,FIND(" ",I7)-1),"-")</f>
        <v>Mary</v>
      </c>
      <c r="J8" s="128"/>
      <c r="K8" s="128"/>
      <c r="L8" s="129"/>
    </row>
    <row r="9" spans="1:25" x14ac:dyDescent="0.2">
      <c r="A9" s="136" t="s">
        <v>60</v>
      </c>
      <c r="B9" s="137"/>
      <c r="C9" s="137"/>
      <c r="D9" s="96"/>
      <c r="E9" s="135">
        <v>25370</v>
      </c>
      <c r="F9" s="125"/>
      <c r="G9" s="125"/>
      <c r="H9" s="96"/>
      <c r="I9" s="125">
        <v>25569</v>
      </c>
      <c r="J9" s="125"/>
      <c r="K9" s="125"/>
      <c r="L9" s="126"/>
    </row>
    <row r="10" spans="1:25" x14ac:dyDescent="0.2">
      <c r="A10" s="136" t="s">
        <v>89</v>
      </c>
      <c r="B10" s="137"/>
      <c r="C10" s="137"/>
      <c r="D10" s="96"/>
      <c r="E10" s="127">
        <f ca="1">IF(E9&lt;&gt;"",INT((TODAY()-E9)/365.25),"-")</f>
        <v>46</v>
      </c>
      <c r="F10" s="128"/>
      <c r="G10" s="128"/>
      <c r="H10" s="96"/>
      <c r="I10" s="127">
        <f ca="1">IF(I9&lt;&gt;"",INT((TODAY()-I9)/365.25),"-")</f>
        <v>46</v>
      </c>
      <c r="J10" s="128"/>
      <c r="K10" s="128"/>
      <c r="L10" s="129"/>
    </row>
    <row r="11" spans="1:25" x14ac:dyDescent="0.2">
      <c r="A11" s="136" t="s">
        <v>61</v>
      </c>
      <c r="B11" s="137"/>
      <c r="C11" s="137"/>
      <c r="D11" s="96"/>
      <c r="E11" s="141" t="s">
        <v>115</v>
      </c>
      <c r="F11" s="141"/>
      <c r="G11" s="141"/>
      <c r="H11" s="96"/>
      <c r="I11" s="141" t="s">
        <v>115</v>
      </c>
      <c r="J11" s="141"/>
      <c r="K11" s="141"/>
      <c r="L11" s="157"/>
    </row>
    <row r="12" spans="1:25" x14ac:dyDescent="0.2">
      <c r="A12" s="136" t="s">
        <v>62</v>
      </c>
      <c r="B12" s="137"/>
      <c r="C12" s="137"/>
      <c r="D12" s="96"/>
      <c r="E12" s="141" t="s">
        <v>116</v>
      </c>
      <c r="F12" s="141"/>
      <c r="G12" s="141"/>
      <c r="H12" s="96"/>
      <c r="I12" s="141" t="s">
        <v>117</v>
      </c>
      <c r="J12" s="141"/>
      <c r="K12" s="141"/>
      <c r="L12" s="157"/>
      <c r="V12" s="34" t="s">
        <v>98</v>
      </c>
      <c r="W12" s="34" t="s">
        <v>50</v>
      </c>
      <c r="X12" s="1">
        <v>38000</v>
      </c>
      <c r="Y12" s="97">
        <v>0.19500000000000001</v>
      </c>
    </row>
    <row r="13" spans="1:25" x14ac:dyDescent="0.2">
      <c r="A13" s="136" t="s">
        <v>63</v>
      </c>
      <c r="B13" s="137"/>
      <c r="C13" s="137"/>
      <c r="D13" s="96"/>
      <c r="E13" s="141" t="s">
        <v>131</v>
      </c>
      <c r="F13" s="141"/>
      <c r="G13" s="141"/>
      <c r="H13" s="96"/>
      <c r="I13" s="141" t="s">
        <v>118</v>
      </c>
      <c r="J13" s="141"/>
      <c r="K13" s="141"/>
      <c r="L13" s="157"/>
      <c r="W13" s="34" t="s">
        <v>50</v>
      </c>
      <c r="X13" s="1">
        <v>60000</v>
      </c>
      <c r="Y13" s="98">
        <v>0.33</v>
      </c>
    </row>
    <row r="14" spans="1:25" x14ac:dyDescent="0.2">
      <c r="A14" s="136" t="s">
        <v>64</v>
      </c>
      <c r="B14" s="137"/>
      <c r="C14" s="137"/>
      <c r="D14" s="96"/>
      <c r="E14" s="138">
        <v>60000</v>
      </c>
      <c r="F14" s="138"/>
      <c r="G14" s="138"/>
      <c r="H14" s="96"/>
      <c r="I14" s="138">
        <v>55000</v>
      </c>
      <c r="J14" s="138"/>
      <c r="K14" s="138"/>
      <c r="L14" s="139"/>
      <c r="W14" s="34" t="s">
        <v>51</v>
      </c>
      <c r="X14" s="1">
        <v>60000</v>
      </c>
      <c r="Y14" s="98">
        <v>0.39</v>
      </c>
    </row>
    <row r="15" spans="1:25" x14ac:dyDescent="0.2">
      <c r="A15" s="99" t="s">
        <v>65</v>
      </c>
      <c r="B15" s="100"/>
      <c r="C15" s="101"/>
      <c r="D15" s="96"/>
      <c r="E15" s="138">
        <v>75000</v>
      </c>
      <c r="F15" s="138"/>
      <c r="G15" s="138"/>
      <c r="H15" s="96"/>
      <c r="I15" s="138">
        <v>70000</v>
      </c>
      <c r="J15" s="138"/>
      <c r="K15" s="138"/>
      <c r="L15" s="139"/>
    </row>
    <row r="16" spans="1:25" ht="25.9" customHeight="1" x14ac:dyDescent="0.2">
      <c r="A16" s="131" t="s">
        <v>66</v>
      </c>
      <c r="B16" s="131"/>
      <c r="C16" s="132"/>
      <c r="D16" s="102"/>
      <c r="E16" s="133">
        <v>65</v>
      </c>
      <c r="F16" s="133"/>
      <c r="G16" s="133"/>
      <c r="H16" s="102"/>
      <c r="I16" s="133">
        <v>65</v>
      </c>
      <c r="J16" s="133"/>
      <c r="K16" s="133"/>
      <c r="L16" s="140"/>
    </row>
    <row r="17" spans="1:25" x14ac:dyDescent="0.2">
      <c r="L17" s="4"/>
      <c r="M17" s="4"/>
      <c r="N17" s="4"/>
      <c r="O17" s="4"/>
      <c r="P17" s="4"/>
      <c r="Q17" s="4"/>
      <c r="R17" s="4"/>
      <c r="S17" s="4"/>
      <c r="T17" s="4"/>
      <c r="U17" s="4"/>
    </row>
    <row r="18" spans="1:25" ht="15" x14ac:dyDescent="0.25">
      <c r="A18" s="130" t="s">
        <v>67</v>
      </c>
      <c r="B18" s="130"/>
      <c r="C18" s="130"/>
      <c r="V18" s="34" t="s">
        <v>41</v>
      </c>
      <c r="W18" s="34"/>
    </row>
    <row r="19" spans="1:25" ht="15" x14ac:dyDescent="0.25">
      <c r="A19" s="103"/>
      <c r="B19" s="104"/>
      <c r="C19" s="104"/>
      <c r="V19" s="34"/>
      <c r="W19" s="34" t="s">
        <v>99</v>
      </c>
      <c r="X19" s="1">
        <v>52</v>
      </c>
    </row>
    <row r="20" spans="1:25" s="5" customFormat="1" x14ac:dyDescent="0.2">
      <c r="A20" s="207"/>
      <c r="B20" s="121"/>
      <c r="C20" s="121"/>
      <c r="D20" s="105"/>
      <c r="E20" s="121" t="s">
        <v>43</v>
      </c>
      <c r="F20" s="121"/>
      <c r="G20" s="121" t="s">
        <v>44</v>
      </c>
      <c r="H20" s="121"/>
      <c r="I20" s="121"/>
      <c r="J20" s="121" t="s">
        <v>45</v>
      </c>
      <c r="K20" s="121"/>
      <c r="L20" s="122"/>
      <c r="W20" s="5" t="s">
        <v>100</v>
      </c>
      <c r="X20" s="5">
        <v>26</v>
      </c>
    </row>
    <row r="21" spans="1:25" x14ac:dyDescent="0.2">
      <c r="A21" s="191" t="s">
        <v>68</v>
      </c>
      <c r="B21" s="192"/>
      <c r="C21" s="192"/>
      <c r="D21" s="95"/>
      <c r="E21" s="134" t="s">
        <v>126</v>
      </c>
      <c r="F21" s="123"/>
      <c r="G21" s="134" t="s">
        <v>128</v>
      </c>
      <c r="H21" s="123"/>
      <c r="I21" s="123"/>
      <c r="J21" s="123"/>
      <c r="K21" s="123"/>
      <c r="L21" s="124"/>
      <c r="W21" s="34" t="s">
        <v>101</v>
      </c>
      <c r="X21" s="1">
        <v>12</v>
      </c>
    </row>
    <row r="22" spans="1:25" x14ac:dyDescent="0.2">
      <c r="A22" s="136" t="s">
        <v>60</v>
      </c>
      <c r="B22" s="137"/>
      <c r="C22" s="137"/>
      <c r="D22" s="96"/>
      <c r="E22" s="125">
        <v>37729</v>
      </c>
      <c r="F22" s="125"/>
      <c r="G22" s="125">
        <v>37729</v>
      </c>
      <c r="H22" s="125"/>
      <c r="I22" s="125"/>
      <c r="J22" s="125"/>
      <c r="K22" s="125"/>
      <c r="L22" s="126"/>
      <c r="W22" s="34" t="s">
        <v>102</v>
      </c>
      <c r="X22" s="1">
        <v>4</v>
      </c>
    </row>
    <row r="23" spans="1:25" x14ac:dyDescent="0.2">
      <c r="A23" s="166" t="s">
        <v>89</v>
      </c>
      <c r="B23" s="166"/>
      <c r="C23" s="136"/>
      <c r="D23" s="96"/>
      <c r="E23" s="127">
        <f ca="1">IF(E22&lt;&gt;"",INT((TODAY()-E22)/365.25),"-")</f>
        <v>13</v>
      </c>
      <c r="F23" s="128"/>
      <c r="G23" s="127">
        <f ca="1">IF(G22&lt;&gt;"",INT((TODAY()-G22)/365.25),"-")</f>
        <v>13</v>
      </c>
      <c r="H23" s="128"/>
      <c r="I23" s="128"/>
      <c r="J23" s="127" t="str">
        <f ca="1">IF(J22&lt;&gt;"",INT((TODAY()-J22)/365.25),"-")</f>
        <v>-</v>
      </c>
      <c r="K23" s="128"/>
      <c r="L23" s="129"/>
      <c r="W23" s="34" t="s">
        <v>103</v>
      </c>
      <c r="X23" s="1">
        <v>2</v>
      </c>
    </row>
    <row r="24" spans="1:25" ht="29.45" customHeight="1" x14ac:dyDescent="0.2">
      <c r="A24" s="169"/>
      <c r="B24" s="170"/>
      <c r="C24" s="170"/>
      <c r="D24" s="106"/>
      <c r="E24" s="146" t="s">
        <v>121</v>
      </c>
      <c r="F24" s="146"/>
      <c r="G24" s="146"/>
      <c r="H24" s="146"/>
      <c r="I24" s="146"/>
      <c r="J24" s="146"/>
      <c r="K24" s="146"/>
      <c r="L24" s="147"/>
      <c r="W24" s="34" t="s">
        <v>104</v>
      </c>
      <c r="X24" s="1">
        <v>1</v>
      </c>
    </row>
    <row r="25" spans="1:25" ht="14.45" customHeight="1" x14ac:dyDescent="0.2">
      <c r="A25" s="158"/>
      <c r="B25" s="158"/>
      <c r="C25" s="159"/>
      <c r="D25" s="102"/>
      <c r="E25" s="142">
        <v>4</v>
      </c>
      <c r="F25" s="143"/>
      <c r="G25" s="148">
        <v>4</v>
      </c>
      <c r="H25" s="148"/>
      <c r="I25" s="148"/>
      <c r="J25" s="148"/>
      <c r="K25" s="148"/>
      <c r="L25" s="149"/>
    </row>
    <row r="26" spans="1:25" ht="14.45" customHeight="1" x14ac:dyDescent="0.2"/>
    <row r="27" spans="1:25" ht="15" x14ac:dyDescent="0.25">
      <c r="A27" s="130" t="s">
        <v>37</v>
      </c>
      <c r="B27" s="130"/>
      <c r="C27" s="130"/>
    </row>
    <row r="28" spans="1:25" ht="14.25" x14ac:dyDescent="0.2">
      <c r="A28" s="103"/>
      <c r="B28" s="103"/>
      <c r="C28" s="103"/>
    </row>
    <row r="29" spans="1:25" x14ac:dyDescent="0.2">
      <c r="A29" s="161" t="s">
        <v>69</v>
      </c>
      <c r="B29" s="160"/>
      <c r="C29" s="160"/>
      <c r="D29" s="150">
        <v>1700000</v>
      </c>
      <c r="E29" s="150"/>
      <c r="F29" s="150"/>
      <c r="G29" s="160" t="s">
        <v>72</v>
      </c>
      <c r="H29" s="160"/>
      <c r="I29" s="160"/>
      <c r="J29" s="150">
        <v>20000</v>
      </c>
      <c r="K29" s="150"/>
      <c r="L29" s="151"/>
    </row>
    <row r="30" spans="1:25" x14ac:dyDescent="0.2">
      <c r="A30" s="136" t="s">
        <v>70</v>
      </c>
      <c r="B30" s="137"/>
      <c r="C30" s="137"/>
      <c r="D30" s="138">
        <v>10000</v>
      </c>
      <c r="E30" s="138"/>
      <c r="F30" s="138"/>
      <c r="G30" s="137" t="s">
        <v>73</v>
      </c>
      <c r="H30" s="137"/>
      <c r="I30" s="137"/>
      <c r="J30" s="138">
        <v>100000</v>
      </c>
      <c r="K30" s="138"/>
      <c r="L30" s="139"/>
    </row>
    <row r="31" spans="1:25" x14ac:dyDescent="0.2">
      <c r="A31" s="211" t="s">
        <v>71</v>
      </c>
      <c r="B31" s="168"/>
      <c r="C31" s="168"/>
      <c r="D31" s="152">
        <v>0</v>
      </c>
      <c r="E31" s="152"/>
      <c r="F31" s="152"/>
      <c r="G31" s="168" t="s">
        <v>74</v>
      </c>
      <c r="H31" s="168"/>
      <c r="I31" s="168"/>
      <c r="J31" s="152">
        <v>50000</v>
      </c>
      <c r="K31" s="152"/>
      <c r="L31" s="153"/>
    </row>
    <row r="32" spans="1:25" x14ac:dyDescent="0.2">
      <c r="G32" s="208" t="s">
        <v>38</v>
      </c>
      <c r="H32" s="208"/>
      <c r="I32" s="208"/>
      <c r="J32" s="156">
        <f>SUM(D29,D30,D31,J29,J30,J31)</f>
        <v>1880000</v>
      </c>
      <c r="K32" s="156"/>
      <c r="L32" s="15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</row>
    <row r="33" spans="1:25" ht="15" x14ac:dyDescent="0.25">
      <c r="A33" s="130" t="s">
        <v>27</v>
      </c>
      <c r="B33" s="167"/>
      <c r="C33" s="167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</row>
    <row r="34" spans="1:25" ht="14.25" x14ac:dyDescent="0.2">
      <c r="A34" s="103"/>
      <c r="B34" s="30"/>
      <c r="C34" s="30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</row>
    <row r="35" spans="1:25" x14ac:dyDescent="0.2">
      <c r="A35" s="193"/>
      <c r="B35" s="194"/>
      <c r="C35" s="194"/>
      <c r="D35" s="121" t="s">
        <v>75</v>
      </c>
      <c r="E35" s="121"/>
      <c r="F35" s="107" t="s">
        <v>76</v>
      </c>
      <c r="G35" s="121" t="s">
        <v>77</v>
      </c>
      <c r="H35" s="121"/>
      <c r="I35" s="121" t="s">
        <v>78</v>
      </c>
      <c r="J35" s="121"/>
      <c r="K35" s="121" t="s">
        <v>79</v>
      </c>
      <c r="L35" s="122"/>
    </row>
    <row r="36" spans="1:25" x14ac:dyDescent="0.2">
      <c r="A36" s="212" t="str">
        <f>E8</f>
        <v>John</v>
      </c>
      <c r="B36" s="160"/>
      <c r="C36" s="160"/>
      <c r="D36" s="150">
        <v>300000</v>
      </c>
      <c r="E36" s="150"/>
      <c r="F36" s="119">
        <v>100000</v>
      </c>
      <c r="G36" s="150">
        <v>100000</v>
      </c>
      <c r="H36" s="150"/>
      <c r="I36" s="150">
        <v>55000</v>
      </c>
      <c r="J36" s="150"/>
      <c r="K36" s="174" t="s">
        <v>129</v>
      </c>
      <c r="L36" s="179"/>
    </row>
    <row r="37" spans="1:25" x14ac:dyDescent="0.2">
      <c r="A37" s="197" t="str">
        <f>I8</f>
        <v>Mary</v>
      </c>
      <c r="B37" s="168"/>
      <c r="C37" s="168"/>
      <c r="D37" s="152">
        <v>250000</v>
      </c>
      <c r="E37" s="152"/>
      <c r="F37" s="120">
        <v>100000</v>
      </c>
      <c r="G37" s="152">
        <v>100000</v>
      </c>
      <c r="H37" s="152"/>
      <c r="I37" s="152">
        <v>40000</v>
      </c>
      <c r="J37" s="152"/>
      <c r="K37" s="202" t="s">
        <v>129</v>
      </c>
      <c r="L37" s="140"/>
    </row>
    <row r="39" spans="1:25" ht="15" x14ac:dyDescent="0.25">
      <c r="A39" s="130" t="s">
        <v>39</v>
      </c>
      <c r="B39" s="130"/>
      <c r="C39" s="130"/>
    </row>
    <row r="40" spans="1:25" ht="14.25" x14ac:dyDescent="0.2">
      <c r="A40" s="103"/>
      <c r="B40" s="103"/>
      <c r="C40" s="103"/>
    </row>
    <row r="41" spans="1:25" x14ac:dyDescent="0.2">
      <c r="A41" s="216" t="s">
        <v>80</v>
      </c>
      <c r="B41" s="217"/>
      <c r="C41" s="217"/>
      <c r="D41" s="184" t="s">
        <v>81</v>
      </c>
      <c r="E41" s="184"/>
      <c r="F41" s="184"/>
      <c r="G41" s="184" t="s">
        <v>82</v>
      </c>
      <c r="H41" s="184"/>
      <c r="I41" s="184" t="s">
        <v>83</v>
      </c>
      <c r="J41" s="184"/>
      <c r="K41" s="184"/>
      <c r="L41" s="203"/>
    </row>
    <row r="42" spans="1:25" x14ac:dyDescent="0.2">
      <c r="A42" s="218"/>
      <c r="B42" s="219"/>
      <c r="C42" s="219"/>
      <c r="D42" s="195">
        <v>400000</v>
      </c>
      <c r="E42" s="138"/>
      <c r="F42" s="138"/>
      <c r="G42" s="141">
        <v>20</v>
      </c>
      <c r="H42" s="141"/>
      <c r="I42" s="204">
        <v>1250</v>
      </c>
      <c r="J42" s="204"/>
      <c r="K42" s="204"/>
      <c r="L42" s="205"/>
    </row>
    <row r="43" spans="1:25" ht="27" customHeight="1" x14ac:dyDescent="0.2">
      <c r="A43" s="218"/>
      <c r="B43" s="219"/>
      <c r="C43" s="219"/>
      <c r="D43" s="196" t="s">
        <v>120</v>
      </c>
      <c r="E43" s="196"/>
      <c r="F43" s="196"/>
      <c r="G43" s="154" t="s">
        <v>86</v>
      </c>
      <c r="H43" s="154"/>
      <c r="I43" s="154"/>
      <c r="J43" s="154"/>
      <c r="K43" s="154"/>
      <c r="L43" s="155"/>
    </row>
    <row r="44" spans="1:25" x14ac:dyDescent="0.2">
      <c r="A44" s="218"/>
      <c r="B44" s="219"/>
      <c r="C44" s="219"/>
      <c r="D44" s="141" t="s">
        <v>100</v>
      </c>
      <c r="E44" s="141"/>
      <c r="F44" s="141"/>
      <c r="G44" s="144">
        <f>IF(AND(D42&lt;&gt;0,G42&lt;&gt;0,I42&lt;&gt;0,D44&lt;&gt;0),RATE(G42*VLOOKUP(D44,W18:X24,2,FALSE),-I42,D42,0,1)*VLOOKUP(D44,W18:X24,2,FALSE),"N/A")</f>
        <v>5.340824671408239E-2</v>
      </c>
      <c r="H44" s="145"/>
      <c r="I44" s="128"/>
      <c r="J44" s="128"/>
      <c r="K44" s="128"/>
      <c r="L44" s="129"/>
    </row>
    <row r="45" spans="1:25" ht="25.9" customHeight="1" x14ac:dyDescent="0.2">
      <c r="A45" s="218" t="s">
        <v>84</v>
      </c>
      <c r="B45" s="219"/>
      <c r="C45" s="219"/>
      <c r="D45" s="155" t="s">
        <v>87</v>
      </c>
      <c r="E45" s="200"/>
      <c r="F45" s="201"/>
      <c r="G45" s="108"/>
      <c r="H45" s="108"/>
      <c r="I45" s="108" t="s">
        <v>40</v>
      </c>
      <c r="J45" s="198" t="s">
        <v>106</v>
      </c>
      <c r="K45" s="199"/>
      <c r="L45" s="199"/>
    </row>
    <row r="46" spans="1:25" x14ac:dyDescent="0.2">
      <c r="A46" s="218"/>
      <c r="B46" s="219"/>
      <c r="C46" s="219"/>
      <c r="D46" s="195">
        <v>1200</v>
      </c>
      <c r="E46" s="138"/>
      <c r="F46" s="138"/>
      <c r="G46" s="186" t="s">
        <v>26</v>
      </c>
      <c r="H46" s="186"/>
      <c r="I46" s="185" t="s">
        <v>101</v>
      </c>
      <c r="J46" s="162" t="s">
        <v>109</v>
      </c>
      <c r="K46" s="162"/>
      <c r="L46" s="198" t="s">
        <v>110</v>
      </c>
    </row>
    <row r="47" spans="1:25" x14ac:dyDescent="0.2">
      <c r="A47" s="218"/>
      <c r="B47" s="219"/>
      <c r="C47" s="219"/>
      <c r="D47" s="195">
        <v>600</v>
      </c>
      <c r="E47" s="138"/>
      <c r="F47" s="138"/>
      <c r="G47" s="186" t="s">
        <v>30</v>
      </c>
      <c r="H47" s="186"/>
      <c r="I47" s="185"/>
      <c r="J47" s="162"/>
      <c r="K47" s="162"/>
      <c r="L47" s="198"/>
    </row>
    <row r="48" spans="1:25" ht="26.45" customHeight="1" x14ac:dyDescent="0.2">
      <c r="A48" s="132" t="s">
        <v>85</v>
      </c>
      <c r="B48" s="209"/>
      <c r="C48" s="209"/>
      <c r="D48" s="163">
        <v>0</v>
      </c>
      <c r="E48" s="152"/>
      <c r="F48" s="152"/>
      <c r="G48" s="210"/>
      <c r="H48" s="210"/>
      <c r="I48" s="210"/>
      <c r="J48" s="183">
        <v>0.6</v>
      </c>
      <c r="K48" s="183"/>
      <c r="L48" s="118">
        <v>1</v>
      </c>
    </row>
    <row r="49" spans="1:25" x14ac:dyDescent="0.2">
      <c r="G49" s="208" t="s">
        <v>42</v>
      </c>
      <c r="H49" s="208"/>
      <c r="I49" s="208"/>
      <c r="J49" s="156">
        <f>SUM(I42*(IF(D44&lt;&gt;"",VLOOKUP(D44,W18:X24,2,FALSE),0)),SUM(I42,D46:F47)*(IF(I46&lt;&gt;"",VLOOKUP(I46,W18:X24,2,FALSE),0)),D48)</f>
        <v>69100</v>
      </c>
      <c r="K49" s="156"/>
      <c r="L49" s="15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</row>
    <row r="50" spans="1:25" ht="15" x14ac:dyDescent="0.25">
      <c r="A50" s="130" t="s">
        <v>88</v>
      </c>
      <c r="B50" s="167"/>
      <c r="C50" s="167"/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</row>
    <row r="51" spans="1:25" ht="14.25" x14ac:dyDescent="0.2">
      <c r="A51" s="103"/>
      <c r="B51" s="30"/>
      <c r="C51" s="30"/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</row>
    <row r="52" spans="1:25" x14ac:dyDescent="0.2">
      <c r="A52" s="214" t="s">
        <v>107</v>
      </c>
      <c r="B52" s="176"/>
      <c r="C52" s="176"/>
      <c r="D52" s="174"/>
      <c r="E52" s="175"/>
      <c r="F52" s="175"/>
      <c r="G52" s="176" t="s">
        <v>113</v>
      </c>
      <c r="H52" s="176"/>
      <c r="I52" s="176"/>
      <c r="J52" s="175"/>
      <c r="K52" s="175"/>
      <c r="L52" s="179"/>
    </row>
    <row r="53" spans="1:25" x14ac:dyDescent="0.2">
      <c r="A53" s="220" t="s">
        <v>114</v>
      </c>
      <c r="B53" s="172"/>
      <c r="C53" s="172"/>
      <c r="D53" s="141"/>
      <c r="E53" s="141"/>
      <c r="F53" s="141"/>
      <c r="G53" s="172" t="s">
        <v>111</v>
      </c>
      <c r="H53" s="172"/>
      <c r="I53" s="172"/>
      <c r="J53" s="141"/>
      <c r="K53" s="141"/>
      <c r="L53" s="157"/>
    </row>
    <row r="54" spans="1:25" x14ac:dyDescent="0.2">
      <c r="A54" s="215"/>
      <c r="B54" s="177"/>
      <c r="C54" s="177"/>
      <c r="D54" s="133"/>
      <c r="E54" s="133"/>
      <c r="F54" s="133"/>
      <c r="G54" s="177" t="s">
        <v>112</v>
      </c>
      <c r="H54" s="177"/>
      <c r="I54" s="177"/>
      <c r="J54" s="133"/>
      <c r="K54" s="133"/>
      <c r="L54" s="140"/>
    </row>
    <row r="59" spans="1:25" ht="12.75" customHeight="1" x14ac:dyDescent="0.2">
      <c r="A59" s="221" t="s">
        <v>132</v>
      </c>
      <c r="B59" s="221"/>
      <c r="C59" s="221"/>
      <c r="D59" s="221"/>
      <c r="E59" s="221"/>
      <c r="F59" s="221"/>
      <c r="G59" s="221"/>
      <c r="H59" s="221"/>
      <c r="I59" s="221"/>
      <c r="J59" s="221"/>
      <c r="K59" s="221"/>
      <c r="L59" s="221"/>
    </row>
    <row r="60" spans="1:25" x14ac:dyDescent="0.2">
      <c r="A60" s="222"/>
      <c r="B60" s="222"/>
      <c r="C60" s="222"/>
      <c r="D60" s="222"/>
      <c r="E60" s="222"/>
      <c r="F60" s="222"/>
      <c r="G60" s="222"/>
      <c r="H60" s="222"/>
      <c r="I60" s="222"/>
      <c r="J60" s="222"/>
      <c r="K60" s="222"/>
      <c r="L60" s="222"/>
    </row>
    <row r="61" spans="1:25" x14ac:dyDescent="0.2">
      <c r="A61" s="222"/>
      <c r="B61" s="222"/>
      <c r="C61" s="222"/>
      <c r="D61" s="222"/>
      <c r="E61" s="222"/>
      <c r="F61" s="222"/>
      <c r="G61" s="222"/>
      <c r="H61" s="222"/>
      <c r="I61" s="222"/>
      <c r="J61" s="222"/>
      <c r="K61" s="222"/>
      <c r="L61" s="222"/>
    </row>
    <row r="63" spans="1:25" x14ac:dyDescent="0.2">
      <c r="A63" s="225" t="s">
        <v>105</v>
      </c>
      <c r="B63" s="225"/>
      <c r="C63" s="225"/>
      <c r="D63" s="109"/>
      <c r="E63" s="173" t="str">
        <f>E8</f>
        <v>John</v>
      </c>
      <c r="F63" s="173"/>
      <c r="G63" s="173"/>
      <c r="H63" s="113"/>
      <c r="I63" s="173" t="str">
        <f>I8</f>
        <v>Mary</v>
      </c>
      <c r="J63" s="173"/>
      <c r="K63" s="173"/>
      <c r="L63" s="173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</row>
    <row r="64" spans="1:25" x14ac:dyDescent="0.2">
      <c r="A64" s="213" t="s">
        <v>90</v>
      </c>
      <c r="B64" s="213"/>
      <c r="C64" s="213"/>
      <c r="D64" s="110"/>
      <c r="E64" s="164">
        <v>90</v>
      </c>
      <c r="F64" s="164"/>
      <c r="G64" s="164"/>
      <c r="H64" s="110"/>
      <c r="I64" s="164">
        <v>90</v>
      </c>
      <c r="J64" s="164"/>
      <c r="K64" s="164"/>
      <c r="L64" s="164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</row>
    <row r="65" spans="1:25" x14ac:dyDescent="0.2">
      <c r="E65" s="46"/>
      <c r="F65" s="46"/>
      <c r="G65" s="46"/>
      <c r="H65" s="46"/>
      <c r="I65" s="46"/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</row>
    <row r="66" spans="1:25" x14ac:dyDescent="0.2">
      <c r="E66" s="46"/>
      <c r="F66" s="46"/>
      <c r="G66" s="46"/>
      <c r="H66" s="46"/>
      <c r="I66" s="46"/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</row>
    <row r="67" spans="1:25" s="5" customFormat="1" x14ac:dyDescent="0.2">
      <c r="A67" s="227"/>
      <c r="B67" s="227"/>
      <c r="C67" s="227"/>
      <c r="D67" s="111"/>
      <c r="E67" s="227" t="s">
        <v>43</v>
      </c>
      <c r="F67" s="227"/>
      <c r="G67" s="227" t="s">
        <v>44</v>
      </c>
      <c r="H67" s="227"/>
      <c r="I67" s="227"/>
      <c r="J67" s="227" t="s">
        <v>45</v>
      </c>
      <c r="K67" s="227"/>
      <c r="L67" s="227"/>
    </row>
    <row r="68" spans="1:25" x14ac:dyDescent="0.2">
      <c r="A68" s="225" t="s">
        <v>68</v>
      </c>
      <c r="B68" s="225"/>
      <c r="C68" s="225"/>
      <c r="D68" s="4"/>
      <c r="E68" s="237" t="str">
        <f>IF(E21&lt;&gt;"", E21, "-")</f>
        <v>Jim Bob</v>
      </c>
      <c r="F68" s="237"/>
      <c r="G68" s="173" t="str">
        <f>IF(G21&lt;&gt;"", G21, "-")</f>
        <v>Alice</v>
      </c>
      <c r="H68" s="173"/>
      <c r="I68" s="173"/>
      <c r="J68" s="173" t="str">
        <f>IF(J21&lt;&gt;"", J21, "-")</f>
        <v>-</v>
      </c>
      <c r="K68" s="173"/>
      <c r="L68" s="173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</row>
    <row r="69" spans="1:25" ht="13.15" customHeight="1" x14ac:dyDescent="0.2">
      <c r="A69" s="226"/>
      <c r="B69" s="226"/>
      <c r="C69" s="226"/>
      <c r="D69" s="4"/>
      <c r="E69" s="180" t="s">
        <v>91</v>
      </c>
      <c r="F69" s="180"/>
      <c r="G69" s="180"/>
      <c r="H69" s="180"/>
      <c r="I69" s="180"/>
      <c r="J69" s="180"/>
      <c r="K69" s="180"/>
      <c r="L69" s="180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</row>
    <row r="70" spans="1:25" x14ac:dyDescent="0.2">
      <c r="A70" s="230" t="s">
        <v>92</v>
      </c>
      <c r="B70" s="230"/>
      <c r="C70" s="230"/>
      <c r="D70" s="4"/>
      <c r="E70" s="181">
        <f ca="1">IF(E23&lt;&gt;"-", IF($E$23&lt;&gt;"-",IF($E$23&lt;5,8,IF($E$23&lt;13,13-$E$23,0)),"-"), "-")</f>
        <v>0</v>
      </c>
      <c r="F70" s="181"/>
      <c r="G70" s="182">
        <f ca="1">IF(G23&lt;&gt;"-", IF($G$23&lt;&gt;"-",IF($G$23&lt;5,8,IF($G$23&lt;13,13-$G$23,0)),"-"), "-")</f>
        <v>0</v>
      </c>
      <c r="H70" s="182"/>
      <c r="I70" s="182"/>
      <c r="J70" s="182" t="str">
        <f ca="1">IF(J23&lt;&gt;"-", IF($J$23&lt;&gt;"-",IF($J$23&lt;5,8,IF($J$23&lt;13,13-$J$23,0)),"-"), "-")</f>
        <v>-</v>
      </c>
      <c r="K70" s="182"/>
      <c r="L70" s="182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</row>
    <row r="71" spans="1:25" x14ac:dyDescent="0.2">
      <c r="A71" s="206" t="s">
        <v>46</v>
      </c>
      <c r="B71" s="206"/>
      <c r="C71" s="206"/>
      <c r="D71" s="4"/>
      <c r="E71" s="181">
        <f ca="1">IF(E23&lt;&gt;"-", IF($E$23&lt;&gt;"-",IF($E$23&lt;13,5,IF($E$23&lt;18,18-$E$23,0)),"-"), "-")</f>
        <v>5</v>
      </c>
      <c r="F71" s="181"/>
      <c r="G71" s="182">
        <f ca="1">IF(G23&lt;&gt;"-", IF($G$23&lt;&gt;"-",IF($G$23&lt;13,5,IF($G$23&lt;18,18-$G$23,0)),"-"), "-")</f>
        <v>5</v>
      </c>
      <c r="H71" s="182"/>
      <c r="I71" s="182"/>
      <c r="J71" s="182" t="str">
        <f ca="1">IF(J23&lt;&gt;"-", IF($J$23&lt;&gt;"-",IF($J$23&lt;13,5,IF($J$23&lt;18,18-$J$23,0)),"-"), "-")</f>
        <v>-</v>
      </c>
      <c r="K71" s="182"/>
      <c r="L71" s="182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</row>
    <row r="72" spans="1:25" x14ac:dyDescent="0.2">
      <c r="A72" s="206" t="s">
        <v>47</v>
      </c>
      <c r="B72" s="206"/>
      <c r="C72" s="206"/>
      <c r="D72" s="4"/>
      <c r="E72" s="181">
        <f ca="1">IF($E$23&lt;&gt;"-",IF($E$23&lt;21, E25,0),"-")</f>
        <v>4</v>
      </c>
      <c r="F72" s="181"/>
      <c r="G72" s="182">
        <f ca="1">IF(G23&lt;&gt;"-",IF($G$23&lt;21, G25,0),"-")</f>
        <v>4</v>
      </c>
      <c r="H72" s="182"/>
      <c r="I72" s="182"/>
      <c r="J72" s="182" t="str">
        <f ca="1">IF(J23&lt;&gt;"-",IF($J$23&lt;21, J25,0),"-")</f>
        <v>-</v>
      </c>
      <c r="K72" s="182"/>
      <c r="L72" s="182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</row>
    <row r="73" spans="1:25" x14ac:dyDescent="0.2">
      <c r="A73" s="28"/>
      <c r="B73" s="165" t="s">
        <v>93</v>
      </c>
      <c r="C73" s="165"/>
      <c r="D73" s="4"/>
      <c r="E73" s="178">
        <f ca="1">IF(OR(E70&lt;&gt;"-",E71&lt;&gt;"-",E72&lt;&gt;"-"),-PV($E$75,E70,$F$74,-PV($E$75,E71,$I$74,(-PV($E$75,E72,$K$74,0,1)),1)),0)</f>
        <v>27876.888352675003</v>
      </c>
      <c r="F73" s="178"/>
      <c r="G73" s="178">
        <f ca="1">IF(OR(G70&lt;&gt;"-",G71&lt;&gt;"-",G72&lt;&gt;"-"),-PV($E$75,G70,$F$74,-PV($E$75,G71,$I$74,(-PV($E$75,G72,$K$74,0,1)),1)),0)</f>
        <v>27876.888352675003</v>
      </c>
      <c r="H73" s="178"/>
      <c r="I73" s="178"/>
      <c r="J73" s="171">
        <f ca="1">IF(OR(J70&lt;&gt;"-",J71&lt;&gt;"-",J72&lt;&gt;"-"),-PV($E$75,J70,$F$74,-PV($E$75,J71,$I$74,(-PV($E$75,J72,$K$74,0,1)),1)),0)</f>
        <v>0</v>
      </c>
      <c r="K73" s="171"/>
      <c r="L73" s="171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</row>
    <row r="74" spans="1:25" x14ac:dyDescent="0.2">
      <c r="A74" s="28"/>
      <c r="B74" s="165" t="s">
        <v>94</v>
      </c>
      <c r="C74" s="165"/>
      <c r="D74" s="112"/>
      <c r="E74" s="114" t="s">
        <v>96</v>
      </c>
      <c r="F74" s="115">
        <v>1000</v>
      </c>
      <c r="G74" s="228" t="s">
        <v>97</v>
      </c>
      <c r="H74" s="228"/>
      <c r="I74" s="116">
        <v>2000</v>
      </c>
      <c r="J74" s="117" t="s">
        <v>95</v>
      </c>
      <c r="K74" s="223">
        <v>6000</v>
      </c>
      <c r="L74" s="223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</row>
    <row r="75" spans="1:25" ht="25.9" customHeight="1" x14ac:dyDescent="0.2">
      <c r="A75" s="229" t="s">
        <v>48</v>
      </c>
      <c r="B75" s="229"/>
      <c r="C75" s="229"/>
      <c r="D75" s="8"/>
      <c r="E75" s="224">
        <v>0.04</v>
      </c>
      <c r="F75" s="224"/>
      <c r="G75" s="224"/>
      <c r="H75" s="224"/>
      <c r="I75" s="224"/>
      <c r="J75" s="224"/>
      <c r="K75" s="224"/>
      <c r="L75" s="224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</row>
    <row r="76" spans="1:25" x14ac:dyDescent="0.2"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</row>
    <row r="77" spans="1:25" x14ac:dyDescent="0.2"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</row>
    <row r="78" spans="1:25" ht="12.75" customHeight="1" x14ac:dyDescent="0.2">
      <c r="A78" s="221" t="s">
        <v>132</v>
      </c>
      <c r="B78" s="221"/>
      <c r="C78" s="221"/>
      <c r="D78" s="221"/>
      <c r="E78" s="221"/>
      <c r="F78" s="221"/>
      <c r="G78" s="221"/>
      <c r="H78" s="221"/>
      <c r="I78" s="221"/>
      <c r="J78" s="221"/>
      <c r="K78" s="221"/>
      <c r="L78" s="221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</row>
    <row r="79" spans="1:25" x14ac:dyDescent="0.2">
      <c r="A79" s="222"/>
      <c r="B79" s="222"/>
      <c r="C79" s="222"/>
      <c r="D79" s="222"/>
      <c r="E79" s="222"/>
      <c r="F79" s="222"/>
      <c r="G79" s="222"/>
      <c r="H79" s="222"/>
      <c r="I79" s="222"/>
      <c r="J79" s="222"/>
      <c r="K79" s="222"/>
      <c r="L79" s="222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</row>
    <row r="80" spans="1:25" x14ac:dyDescent="0.2">
      <c r="A80" s="222"/>
      <c r="B80" s="222"/>
      <c r="C80" s="222"/>
      <c r="D80" s="222"/>
      <c r="E80" s="222"/>
      <c r="F80" s="222"/>
      <c r="G80" s="222"/>
      <c r="H80" s="222"/>
      <c r="I80" s="222"/>
      <c r="J80" s="222"/>
      <c r="K80" s="222"/>
      <c r="L80" s="222"/>
    </row>
  </sheetData>
  <sheetProtection algorithmName="SHA-512" hashValue="ddXEbmnaoQb5k0Y8fE+f7wZYBOHZhAcvl6boCSGhO9VhQBt0+tTEZL7JFb1tc1UstoNbr3Z1kWvGfBcCH3mwVw==" saltValue="cCMiJIZMxpT6oTYOXjtEpQ==" spinCount="100000" sheet="1" objects="1" scenarios="1" selectLockedCells="1"/>
  <protectedRanges>
    <protectedRange sqref="E7:L7 E9:L9 E11:L16 E21:L22 E25:L25 D29:F31 J29:L31 D36:L37 D42:L42 D44:L44 D46:F47 I46 D48:L48 D52:F54 J52:L54" name="Range1"/>
  </protectedRanges>
  <dataConsolidate/>
  <mergeCells count="170">
    <mergeCell ref="A78:L80"/>
    <mergeCell ref="E64:G64"/>
    <mergeCell ref="E63:G63"/>
    <mergeCell ref="B74:C74"/>
    <mergeCell ref="J73:L73"/>
    <mergeCell ref="G73:I73"/>
    <mergeCell ref="E73:F73"/>
    <mergeCell ref="B73:C73"/>
    <mergeCell ref="G72:I72"/>
    <mergeCell ref="E72:F72"/>
    <mergeCell ref="J71:L71"/>
    <mergeCell ref="E69:L69"/>
    <mergeCell ref="E68:F68"/>
    <mergeCell ref="K74:L74"/>
    <mergeCell ref="E75:L75"/>
    <mergeCell ref="I63:L63"/>
    <mergeCell ref="I64:L64"/>
    <mergeCell ref="A63:C63"/>
    <mergeCell ref="A68:C68"/>
    <mergeCell ref="A67:C67"/>
    <mergeCell ref="E67:F67"/>
    <mergeCell ref="G67:I67"/>
    <mergeCell ref="G71:I71"/>
    <mergeCell ref="G68:I68"/>
    <mergeCell ref="J67:L67"/>
    <mergeCell ref="J68:L68"/>
    <mergeCell ref="E71:F71"/>
    <mergeCell ref="G74:H74"/>
    <mergeCell ref="J70:L70"/>
    <mergeCell ref="E70:F70"/>
    <mergeCell ref="G70:I70"/>
    <mergeCell ref="J72:L72"/>
    <mergeCell ref="A75:C75"/>
    <mergeCell ref="A69:C69"/>
    <mergeCell ref="A70:C70"/>
    <mergeCell ref="A71:C71"/>
    <mergeCell ref="A72:C72"/>
    <mergeCell ref="G22:I22"/>
    <mergeCell ref="A21:C21"/>
    <mergeCell ref="A22:C22"/>
    <mergeCell ref="A20:C20"/>
    <mergeCell ref="E23:F23"/>
    <mergeCell ref="G23:I23"/>
    <mergeCell ref="G49:I49"/>
    <mergeCell ref="A48:C48"/>
    <mergeCell ref="G48:I48"/>
    <mergeCell ref="D35:E35"/>
    <mergeCell ref="G35:H35"/>
    <mergeCell ref="A31:C31"/>
    <mergeCell ref="A33:C33"/>
    <mergeCell ref="A35:C35"/>
    <mergeCell ref="A36:C36"/>
    <mergeCell ref="A64:C64"/>
    <mergeCell ref="D31:F31"/>
    <mergeCell ref="A52:C52"/>
    <mergeCell ref="A54:C54"/>
    <mergeCell ref="A41:C44"/>
    <mergeCell ref="A45:C47"/>
    <mergeCell ref="G32:I32"/>
    <mergeCell ref="A53:C53"/>
    <mergeCell ref="J45:L45"/>
    <mergeCell ref="D45:F45"/>
    <mergeCell ref="K36:L36"/>
    <mergeCell ref="K37:L37"/>
    <mergeCell ref="G46:H46"/>
    <mergeCell ref="I36:J36"/>
    <mergeCell ref="I37:J37"/>
    <mergeCell ref="I41:L41"/>
    <mergeCell ref="I42:L42"/>
    <mergeCell ref="G42:H42"/>
    <mergeCell ref="L46:L47"/>
    <mergeCell ref="D37:E37"/>
    <mergeCell ref="G36:H36"/>
    <mergeCell ref="G37:H37"/>
    <mergeCell ref="D36:E36"/>
    <mergeCell ref="G43:H43"/>
    <mergeCell ref="D41:F41"/>
    <mergeCell ref="D46:F46"/>
    <mergeCell ref="J48:K48"/>
    <mergeCell ref="G41:H41"/>
    <mergeCell ref="I46:I47"/>
    <mergeCell ref="G47:H47"/>
    <mergeCell ref="A2:L2"/>
    <mergeCell ref="I6:L6"/>
    <mergeCell ref="I7:L7"/>
    <mergeCell ref="I8:L8"/>
    <mergeCell ref="I9:L9"/>
    <mergeCell ref="I10:L10"/>
    <mergeCell ref="A4:C4"/>
    <mergeCell ref="A7:C7"/>
    <mergeCell ref="A8:C8"/>
    <mergeCell ref="A9:C9"/>
    <mergeCell ref="E6:G6"/>
    <mergeCell ref="E7:G7"/>
    <mergeCell ref="E8:G8"/>
    <mergeCell ref="A6:C6"/>
    <mergeCell ref="A10:C10"/>
    <mergeCell ref="D47:F47"/>
    <mergeCell ref="D42:F42"/>
    <mergeCell ref="D43:F43"/>
    <mergeCell ref="D44:F44"/>
    <mergeCell ref="A37:C37"/>
    <mergeCell ref="D54:F54"/>
    <mergeCell ref="G54:I54"/>
    <mergeCell ref="J52:L52"/>
    <mergeCell ref="D53:F53"/>
    <mergeCell ref="A59:L61"/>
    <mergeCell ref="J49:L49"/>
    <mergeCell ref="J46:K47"/>
    <mergeCell ref="J54:L54"/>
    <mergeCell ref="D48:F48"/>
    <mergeCell ref="A27:C27"/>
    <mergeCell ref="A23:C23"/>
    <mergeCell ref="A50:C50"/>
    <mergeCell ref="A30:C30"/>
    <mergeCell ref="G25:I25"/>
    <mergeCell ref="G30:I30"/>
    <mergeCell ref="G31:I31"/>
    <mergeCell ref="D29:F29"/>
    <mergeCell ref="D30:F30"/>
    <mergeCell ref="A24:C24"/>
    <mergeCell ref="G53:I53"/>
    <mergeCell ref="J53:L53"/>
    <mergeCell ref="D52:F52"/>
    <mergeCell ref="G52:I52"/>
    <mergeCell ref="E25:F25"/>
    <mergeCell ref="A39:C39"/>
    <mergeCell ref="G44:H44"/>
    <mergeCell ref="E15:G15"/>
    <mergeCell ref="E24:L24"/>
    <mergeCell ref="J25:L25"/>
    <mergeCell ref="J29:L29"/>
    <mergeCell ref="J30:L30"/>
    <mergeCell ref="J31:L31"/>
    <mergeCell ref="I43:L43"/>
    <mergeCell ref="I44:L44"/>
    <mergeCell ref="K35:L35"/>
    <mergeCell ref="I35:J35"/>
    <mergeCell ref="J32:L32"/>
    <mergeCell ref="A25:C25"/>
    <mergeCell ref="G29:I29"/>
    <mergeCell ref="A29:C29"/>
    <mergeCell ref="E9:G9"/>
    <mergeCell ref="E10:G10"/>
    <mergeCell ref="A11:C11"/>
    <mergeCell ref="A12:C12"/>
    <mergeCell ref="A13:C13"/>
    <mergeCell ref="A14:C14"/>
    <mergeCell ref="I14:L14"/>
    <mergeCell ref="I15:L15"/>
    <mergeCell ref="I16:L16"/>
    <mergeCell ref="E11:G11"/>
    <mergeCell ref="E12:G12"/>
    <mergeCell ref="E13:G13"/>
    <mergeCell ref="E14:G14"/>
    <mergeCell ref="I11:L11"/>
    <mergeCell ref="I12:L12"/>
    <mergeCell ref="I13:L13"/>
    <mergeCell ref="J20:L20"/>
    <mergeCell ref="J21:L21"/>
    <mergeCell ref="J22:L22"/>
    <mergeCell ref="J23:L23"/>
    <mergeCell ref="E20:F20"/>
    <mergeCell ref="G20:I20"/>
    <mergeCell ref="A18:C18"/>
    <mergeCell ref="A16:C16"/>
    <mergeCell ref="E16:G16"/>
    <mergeCell ref="E21:F21"/>
    <mergeCell ref="E22:F22"/>
    <mergeCell ref="G21:I21"/>
  </mergeCells>
  <dataValidations count="1">
    <dataValidation type="list" allowBlank="1" showInputMessage="1" showErrorMessage="1" sqref="D44:F44 I46:I47">
      <formula1>$W$18:$W$24</formula1>
    </dataValidation>
  </dataValidations>
  <printOptions horizontalCentered="1"/>
  <pageMargins left="0.25" right="0.25" top="0.75" bottom="0.75" header="0.3" footer="0.3"/>
  <pageSetup paperSize="9" scale="85" orientation="portrait" r:id="rId1"/>
  <rowBreaks count="1" manualBreakCount="1">
    <brk id="60" max="16383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0" tint="-0.499984740745262"/>
    <pageSetUpPr fitToPage="1"/>
  </sheetPr>
  <dimension ref="A1:L62"/>
  <sheetViews>
    <sheetView showGridLines="0" zoomScale="120" zoomScaleNormal="120" workbookViewId="0">
      <pane ySplit="5" topLeftCell="A6" activePane="bottomLeft" state="frozenSplit"/>
      <selection pane="bottomLeft" activeCell="K39" sqref="K39"/>
    </sheetView>
  </sheetViews>
  <sheetFormatPr defaultRowHeight="12.75" x14ac:dyDescent="0.2"/>
  <cols>
    <col min="1" max="1" width="10.7109375" style="1" customWidth="1"/>
    <col min="2" max="2" width="5.42578125" style="1" bestFit="1" customWidth="1"/>
    <col min="3" max="4" width="10.7109375" style="1" customWidth="1"/>
    <col min="5" max="5" width="9.85546875" style="1" customWidth="1"/>
    <col min="6" max="6" width="13.85546875" style="1" customWidth="1"/>
    <col min="7" max="7" width="14.28515625" style="1" bestFit="1" customWidth="1"/>
    <col min="8" max="8" width="14" style="2" customWidth="1"/>
    <col min="9" max="9" width="14.28515625" style="1" bestFit="1" customWidth="1"/>
    <col min="10" max="16384" width="9.140625" style="1"/>
  </cols>
  <sheetData>
    <row r="1" spans="1:12" ht="83.25" customHeight="1" x14ac:dyDescent="0.2"/>
    <row r="2" spans="1:12" ht="34.5" x14ac:dyDescent="0.25">
      <c r="A2" s="235" t="str">
        <f>IF('Data Collection'!I7&lt;&gt;"",IF('Data Collection'!E7="","N/A",CONCATENATE('Data Collection'!E7," and ",'Data Collection'!I7)),IF('Data Collection'!E7&lt;&gt;"",'Data Collection'!E7,"N/A"))</f>
        <v>John Robert Bloggs and Mary Ellen Bloggs</v>
      </c>
      <c r="B2" s="235"/>
      <c r="C2" s="235"/>
      <c r="D2" s="235"/>
      <c r="E2" s="235"/>
      <c r="F2" s="235"/>
      <c r="G2" s="235"/>
      <c r="H2" s="235"/>
      <c r="I2" s="235"/>
      <c r="J2" s="58"/>
      <c r="K2" s="46"/>
      <c r="L2" s="46"/>
    </row>
    <row r="3" spans="1:12" x14ac:dyDescent="0.2">
      <c r="A3" s="46"/>
      <c r="B3" s="46"/>
      <c r="C3" s="46"/>
      <c r="D3" s="46"/>
      <c r="E3" s="46"/>
      <c r="F3" s="46"/>
      <c r="G3" s="46"/>
      <c r="H3" s="59"/>
      <c r="I3" s="46"/>
      <c r="J3" s="46"/>
      <c r="K3" s="46"/>
      <c r="L3" s="46"/>
    </row>
    <row r="4" spans="1:12" ht="27.75" customHeight="1" x14ac:dyDescent="0.3">
      <c r="A4" s="60" t="s">
        <v>55</v>
      </c>
      <c r="B4" s="61"/>
      <c r="C4" s="62"/>
      <c r="D4" s="62"/>
      <c r="E4" s="62"/>
      <c r="F4" s="231" t="s">
        <v>53</v>
      </c>
      <c r="G4" s="232"/>
      <c r="H4" s="233" t="s">
        <v>52</v>
      </c>
      <c r="I4" s="234"/>
      <c r="J4" s="46"/>
      <c r="K4" s="46"/>
      <c r="L4" s="46"/>
    </row>
    <row r="5" spans="1:12" ht="15.75" x14ac:dyDescent="0.25">
      <c r="A5" s="3"/>
      <c r="B5" s="3"/>
      <c r="C5" s="4"/>
      <c r="D5" s="4"/>
      <c r="E5" s="5" t="s">
        <v>5</v>
      </c>
      <c r="F5" s="63" t="str">
        <f>IF('Data Collection'!I8&lt;&gt;"", 'Data Collection'!I8, "-")</f>
        <v>Mary</v>
      </c>
      <c r="G5" s="64" t="str">
        <f>IF('Data Collection'!E8&lt;&gt;"", 'Data Collection'!E8, "-")</f>
        <v>John</v>
      </c>
      <c r="H5" s="65" t="str">
        <f>F5</f>
        <v>Mary</v>
      </c>
      <c r="I5" s="64" t="str">
        <f>G5</f>
        <v>John</v>
      </c>
    </row>
    <row r="6" spans="1:12" x14ac:dyDescent="0.2">
      <c r="A6" s="6" t="s">
        <v>6</v>
      </c>
      <c r="B6" s="7"/>
      <c r="C6" s="8"/>
      <c r="D6" s="8"/>
      <c r="E6" s="9"/>
      <c r="F6" s="10"/>
      <c r="G6" s="11"/>
      <c r="H6" s="12"/>
      <c r="I6" s="11"/>
    </row>
    <row r="7" spans="1:12" x14ac:dyDescent="0.2">
      <c r="F7" s="13"/>
      <c r="G7" s="14"/>
      <c r="H7" s="15"/>
      <c r="I7" s="14"/>
    </row>
    <row r="8" spans="1:12" x14ac:dyDescent="0.2">
      <c r="A8" s="1" t="s">
        <v>0</v>
      </c>
      <c r="F8" s="66">
        <f>'Data Collection'!D42+'Data Collection'!D48</f>
        <v>400000</v>
      </c>
      <c r="G8" s="67">
        <f>F8</f>
        <v>400000</v>
      </c>
      <c r="H8" s="68">
        <f>F8</f>
        <v>400000</v>
      </c>
      <c r="I8" s="67">
        <f>F8</f>
        <v>400000</v>
      </c>
    </row>
    <row r="9" spans="1:12" x14ac:dyDescent="0.2">
      <c r="A9" s="1" t="s">
        <v>1</v>
      </c>
      <c r="F9" s="16">
        <v>10000</v>
      </c>
      <c r="G9" s="67">
        <f>F9</f>
        <v>10000</v>
      </c>
      <c r="H9" s="17">
        <v>0</v>
      </c>
      <c r="I9" s="14">
        <v>0</v>
      </c>
    </row>
    <row r="10" spans="1:12" x14ac:dyDescent="0.2">
      <c r="A10" s="1" t="s">
        <v>2</v>
      </c>
      <c r="C10" s="18" t="s">
        <v>5</v>
      </c>
      <c r="F10" s="66">
        <f ca="1">'Data Collection'!E73+'Data Collection'!G73+'Data Collection'!J73</f>
        <v>55753.776705350007</v>
      </c>
      <c r="G10" s="69">
        <f ca="1">F10</f>
        <v>55753.776705350007</v>
      </c>
      <c r="H10" s="68">
        <f ca="1">F10</f>
        <v>55753.776705350007</v>
      </c>
      <c r="I10" s="67">
        <f ca="1">F10</f>
        <v>55753.776705350007</v>
      </c>
    </row>
    <row r="11" spans="1:12" x14ac:dyDescent="0.2">
      <c r="A11" s="1" t="s">
        <v>3</v>
      </c>
      <c r="F11" s="66">
        <f>SUM('Data Collection'!I42, 'Data Collection'!D46:'Data Collection'!D47)*(IF('Data Collection'!I46&lt;&gt;"",VLOOKUP('Data Collection'!I46,'Data Collection'!W19:'Data Collection'!X24,2,FALSE),0))/4</f>
        <v>9150</v>
      </c>
      <c r="G11" s="69">
        <f>F11</f>
        <v>9150</v>
      </c>
      <c r="H11" s="68">
        <f>F11</f>
        <v>9150</v>
      </c>
      <c r="I11" s="67">
        <f>F11</f>
        <v>9150</v>
      </c>
    </row>
    <row r="12" spans="1:12" x14ac:dyDescent="0.2">
      <c r="A12" s="1" t="s">
        <v>49</v>
      </c>
      <c r="D12" s="18"/>
      <c r="F12" s="16">
        <v>10000</v>
      </c>
      <c r="G12" s="67">
        <f>F12</f>
        <v>10000</v>
      </c>
      <c r="H12" s="68">
        <f>F12</f>
        <v>10000</v>
      </c>
      <c r="I12" s="67">
        <f>F12</f>
        <v>10000</v>
      </c>
    </row>
    <row r="13" spans="1:12" x14ac:dyDescent="0.2">
      <c r="F13" s="16"/>
      <c r="G13" s="14"/>
      <c r="H13" s="17"/>
      <c r="I13" s="14"/>
    </row>
    <row r="14" spans="1:12" s="20" customFormat="1" ht="15.75" x14ac:dyDescent="0.25">
      <c r="A14" s="19" t="s">
        <v>4</v>
      </c>
      <c r="B14" s="19"/>
      <c r="F14" s="70">
        <f ca="1">SUM(F8:F13)</f>
        <v>484903.77670535003</v>
      </c>
      <c r="G14" s="71">
        <f ca="1">SUM(G8:G13)</f>
        <v>484903.77670535003</v>
      </c>
      <c r="H14" s="72">
        <f ca="1">SUM(H8:H13)</f>
        <v>474903.77670535003</v>
      </c>
      <c r="I14" s="71">
        <f ca="1">SUM(I8:I13)</f>
        <v>474903.77670535003</v>
      </c>
    </row>
    <row r="15" spans="1:12" x14ac:dyDescent="0.2">
      <c r="F15" s="13"/>
      <c r="G15" s="14"/>
      <c r="H15" s="15"/>
      <c r="I15" s="14"/>
    </row>
    <row r="16" spans="1:12" x14ac:dyDescent="0.2">
      <c r="A16" s="21" t="s">
        <v>7</v>
      </c>
      <c r="B16" s="22"/>
      <c r="C16" s="8"/>
      <c r="D16" s="8"/>
      <c r="E16" s="8"/>
      <c r="F16" s="23"/>
      <c r="G16" s="24"/>
      <c r="H16" s="25"/>
      <c r="I16" s="24"/>
    </row>
    <row r="17" spans="1:9" s="5" customFormat="1" x14ac:dyDescent="0.2">
      <c r="D17" s="5" t="s">
        <v>5</v>
      </c>
      <c r="E17" s="5" t="s">
        <v>5</v>
      </c>
      <c r="F17" s="26" t="s">
        <v>5</v>
      </c>
      <c r="G17" s="27" t="s">
        <v>5</v>
      </c>
      <c r="H17" s="28" t="s">
        <v>5</v>
      </c>
      <c r="I17" s="27" t="s">
        <v>5</v>
      </c>
    </row>
    <row r="18" spans="1:9" x14ac:dyDescent="0.2">
      <c r="A18" s="1" t="s">
        <v>8</v>
      </c>
      <c r="F18" s="13"/>
      <c r="G18" s="14"/>
      <c r="H18" s="15"/>
      <c r="I18" s="14"/>
    </row>
    <row r="19" spans="1:9" x14ac:dyDescent="0.2">
      <c r="A19" s="29" t="s">
        <v>32</v>
      </c>
      <c r="B19" s="29"/>
      <c r="C19" s="29"/>
      <c r="D19" s="30"/>
      <c r="E19" s="30"/>
      <c r="F19" s="73">
        <f>SUM('Data Collection'!I42, 'Data Collection'!D46:'Data Collection'!D47)*(IF('Data Collection'!I46&lt;&gt;"",VLOOKUP('Data Collection'!I46,'Data Collection'!W19:'Data Collection'!X24,2,FALSE),0))*'Data Collection'!J48</f>
        <v>21960</v>
      </c>
      <c r="G19" s="74">
        <f>F19</f>
        <v>21960</v>
      </c>
      <c r="H19" s="75">
        <f>SUM('Data Collection'!I42, 'Data Collection'!D46:'Data Collection'!D47)*(IF('Data Collection'!I46&lt;&gt;"",VLOOKUP('Data Collection'!I46,'Data Collection'!W19:'Data Collection'!X24,2,FALSE),0))*'Data Collection'!L48</f>
        <v>36600</v>
      </c>
      <c r="I19" s="74">
        <f>H19</f>
        <v>36600</v>
      </c>
    </row>
    <row r="20" spans="1:9" x14ac:dyDescent="0.2">
      <c r="A20" s="1" t="s">
        <v>31</v>
      </c>
      <c r="F20" s="73">
        <f>'Data Collection'!E14</f>
        <v>60000</v>
      </c>
      <c r="G20" s="74">
        <f>'Data Collection'!I14</f>
        <v>55000</v>
      </c>
      <c r="H20" s="75">
        <f>'Data Collection'!E14</f>
        <v>60000</v>
      </c>
      <c r="I20" s="74">
        <f>G20</f>
        <v>55000</v>
      </c>
    </row>
    <row r="21" spans="1:9" x14ac:dyDescent="0.2">
      <c r="A21" s="34" t="s">
        <v>54</v>
      </c>
      <c r="F21" s="31">
        <v>0</v>
      </c>
      <c r="G21" s="32">
        <v>0</v>
      </c>
      <c r="H21" s="75">
        <f>('Data Collection'!I15-'Data Collection'!I14)*0.75</f>
        <v>11250</v>
      </c>
      <c r="I21" s="74">
        <f>'Data Collection'!I36*52</f>
        <v>2860000</v>
      </c>
    </row>
    <row r="22" spans="1:9" x14ac:dyDescent="0.2">
      <c r="A22" s="1" t="s">
        <v>9</v>
      </c>
      <c r="F22" s="73">
        <f>F19-F20</f>
        <v>-38040</v>
      </c>
      <c r="G22" s="74">
        <f>G19-G20</f>
        <v>-33040</v>
      </c>
      <c r="H22" s="75">
        <f>H19-SUM(H20:H21)</f>
        <v>-34650</v>
      </c>
      <c r="I22" s="74">
        <f>I19-SUM(I20:I21)</f>
        <v>-2878400</v>
      </c>
    </row>
    <row r="23" spans="1:9" x14ac:dyDescent="0.2">
      <c r="A23" s="1" t="s">
        <v>10</v>
      </c>
      <c r="F23" s="238">
        <f ca="1">'Data Collection'!I16-'Data Collection'!I10</f>
        <v>19</v>
      </c>
      <c r="G23" s="239">
        <f ca="1">'Data Collection'!E16-'Data Collection'!E10</f>
        <v>19</v>
      </c>
      <c r="H23" s="240">
        <f ca="1">F23</f>
        <v>19</v>
      </c>
      <c r="I23" s="241">
        <f ca="1">G23</f>
        <v>19</v>
      </c>
    </row>
    <row r="24" spans="1:9" x14ac:dyDescent="0.2">
      <c r="A24" s="1" t="s">
        <v>11</v>
      </c>
      <c r="F24" s="242">
        <f>'Data Collection'!E75</f>
        <v>0.04</v>
      </c>
      <c r="G24" s="243">
        <f>F24</f>
        <v>0.04</v>
      </c>
      <c r="H24" s="244">
        <f>F24</f>
        <v>0.04</v>
      </c>
      <c r="I24" s="243">
        <f>F24</f>
        <v>0.04</v>
      </c>
    </row>
    <row r="25" spans="1:9" x14ac:dyDescent="0.2">
      <c r="A25" s="1" t="s">
        <v>12</v>
      </c>
      <c r="F25" s="35">
        <v>0</v>
      </c>
      <c r="G25" s="36">
        <v>0</v>
      </c>
      <c r="H25" s="37">
        <v>0</v>
      </c>
      <c r="I25" s="36">
        <v>0</v>
      </c>
    </row>
    <row r="26" spans="1:9" x14ac:dyDescent="0.2">
      <c r="F26" s="38"/>
      <c r="G26" s="32"/>
      <c r="H26" s="39"/>
      <c r="I26" s="32"/>
    </row>
    <row r="27" spans="1:9" s="40" customFormat="1" ht="15.75" x14ac:dyDescent="0.25">
      <c r="A27" s="19" t="s">
        <v>13</v>
      </c>
      <c r="B27" s="19"/>
      <c r="F27" s="76">
        <f>IF(F22&lt;0,0,-PV(F24,F23,F22,F25,1))</f>
        <v>0</v>
      </c>
      <c r="G27" s="81">
        <f>IF(G22&lt;0,0,-PV(G24,G23,G22,G25,1))</f>
        <v>0</v>
      </c>
      <c r="H27" s="80">
        <f>IF(H22&lt;0,0,-PV(H24,H23,H22,H25,1))</f>
        <v>0</v>
      </c>
      <c r="I27" s="81">
        <f>IF(I22&lt;0,0,-PV(I24,I23,I22,I25,1))</f>
        <v>0</v>
      </c>
    </row>
    <row r="28" spans="1:9" s="5" customFormat="1" x14ac:dyDescent="0.2">
      <c r="A28" s="1"/>
      <c r="B28" s="1"/>
      <c r="C28" s="1"/>
      <c r="D28" s="1"/>
      <c r="E28" s="1"/>
      <c r="F28" s="13"/>
      <c r="G28" s="14"/>
      <c r="H28" s="41"/>
      <c r="I28" s="42"/>
    </row>
    <row r="29" spans="1:9" s="5" customFormat="1" x14ac:dyDescent="0.2">
      <c r="A29" s="6" t="s">
        <v>123</v>
      </c>
      <c r="B29" s="7"/>
      <c r="C29" s="8"/>
      <c r="D29" s="8"/>
      <c r="E29" s="8"/>
      <c r="F29" s="23"/>
      <c r="G29" s="24"/>
      <c r="H29" s="43"/>
      <c r="I29" s="44"/>
    </row>
    <row r="30" spans="1:9" s="5" customFormat="1" x14ac:dyDescent="0.2">
      <c r="A30" s="5" t="s">
        <v>18</v>
      </c>
      <c r="C30" s="1"/>
      <c r="D30" s="1"/>
      <c r="E30" s="1"/>
      <c r="F30" s="13"/>
      <c r="G30" s="14"/>
      <c r="H30" s="15"/>
      <c r="I30" s="14"/>
    </row>
    <row r="31" spans="1:9" x14ac:dyDescent="0.2">
      <c r="A31" s="1" t="s">
        <v>14</v>
      </c>
      <c r="F31" s="73">
        <f>'Data Collection'!I14</f>
        <v>55000</v>
      </c>
      <c r="G31" s="45">
        <f>'Data Collection'!E14*0.67</f>
        <v>40200</v>
      </c>
      <c r="H31" s="75">
        <f>F31</f>
        <v>55000</v>
      </c>
      <c r="I31" s="74">
        <f>G31</f>
        <v>40200</v>
      </c>
    </row>
    <row r="32" spans="1:9" x14ac:dyDescent="0.2">
      <c r="A32" s="1" t="s">
        <v>15</v>
      </c>
      <c r="E32" s="18"/>
      <c r="F32" s="238">
        <f>'Data Collection'!I64-'Data Collection'!I16</f>
        <v>25</v>
      </c>
      <c r="G32" s="241">
        <f>'Data Collection'!E64-'Data Collection'!E16</f>
        <v>25</v>
      </c>
      <c r="H32" s="245">
        <f>F32</f>
        <v>25</v>
      </c>
      <c r="I32" s="241">
        <f>G32</f>
        <v>25</v>
      </c>
    </row>
    <row r="33" spans="1:12" x14ac:dyDescent="0.2">
      <c r="A33" s="1" t="s">
        <v>11</v>
      </c>
      <c r="F33" s="242">
        <f>'Data Collection'!E75</f>
        <v>0.04</v>
      </c>
      <c r="G33" s="243">
        <f>F33</f>
        <v>0.04</v>
      </c>
      <c r="H33" s="244">
        <f>F33</f>
        <v>0.04</v>
      </c>
      <c r="I33" s="243">
        <f>F33</f>
        <v>0.04</v>
      </c>
    </row>
    <row r="34" spans="1:12" x14ac:dyDescent="0.2">
      <c r="A34" s="1" t="s">
        <v>17</v>
      </c>
      <c r="F34" s="35">
        <v>0</v>
      </c>
      <c r="G34" s="36">
        <v>0</v>
      </c>
      <c r="H34" s="37">
        <v>0</v>
      </c>
      <c r="I34" s="36">
        <v>0</v>
      </c>
    </row>
    <row r="35" spans="1:12" x14ac:dyDescent="0.2">
      <c r="A35" s="1" t="s">
        <v>16</v>
      </c>
      <c r="F35" s="73">
        <f>PV(F33,F32,F31,F34,1)</f>
        <v>-893582.97277683194</v>
      </c>
      <c r="G35" s="74">
        <f>PV(G33,G32,G31,G34,1)</f>
        <v>-653127.91828415717</v>
      </c>
      <c r="H35" s="75">
        <f>PV(H33,H32,H31,H34,1)</f>
        <v>-893582.97277683194</v>
      </c>
      <c r="I35" s="74">
        <f>PV(I33,I32,I31,I34,1)</f>
        <v>-653127.91828415717</v>
      </c>
    </row>
    <row r="36" spans="1:12" x14ac:dyDescent="0.2">
      <c r="F36" s="38"/>
      <c r="G36" s="32"/>
      <c r="H36" s="39"/>
      <c r="I36" s="32"/>
    </row>
    <row r="37" spans="1:12" x14ac:dyDescent="0.2">
      <c r="A37" s="5" t="s">
        <v>19</v>
      </c>
      <c r="B37" s="5"/>
      <c r="F37" s="38"/>
      <c r="G37" s="32"/>
      <c r="H37" s="39"/>
      <c r="I37" s="32"/>
    </row>
    <row r="38" spans="1:12" x14ac:dyDescent="0.2">
      <c r="A38" s="1" t="s">
        <v>29</v>
      </c>
      <c r="F38" s="77">
        <f>F35</f>
        <v>-893582.97277683194</v>
      </c>
      <c r="G38" s="83">
        <f>G35</f>
        <v>-653127.91828415717</v>
      </c>
      <c r="H38" s="82">
        <f>H35</f>
        <v>-893582.97277683194</v>
      </c>
      <c r="I38" s="83">
        <f>I35</f>
        <v>-653127.91828415717</v>
      </c>
    </row>
    <row r="39" spans="1:12" x14ac:dyDescent="0.2">
      <c r="A39" s="1" t="s">
        <v>20</v>
      </c>
      <c r="F39" s="238">
        <f ca="1">'Data Collection'!E16-'Data Collection'!E10</f>
        <v>19</v>
      </c>
      <c r="G39" s="241">
        <f ca="1">'Data Collection'!I16-'Data Collection'!I10</f>
        <v>19</v>
      </c>
      <c r="H39" s="246">
        <f ca="1">F39</f>
        <v>19</v>
      </c>
      <c r="I39" s="247">
        <f ca="1">G39</f>
        <v>19</v>
      </c>
    </row>
    <row r="40" spans="1:12" x14ac:dyDescent="0.2">
      <c r="A40" s="46" t="s">
        <v>11</v>
      </c>
      <c r="B40" s="46"/>
      <c r="C40" s="46"/>
      <c r="D40" s="46"/>
      <c r="E40" s="46"/>
      <c r="F40" s="242">
        <f>'Data Collection'!E75</f>
        <v>0.04</v>
      </c>
      <c r="G40" s="248">
        <f>F40</f>
        <v>0.04</v>
      </c>
      <c r="H40" s="244">
        <f>F40</f>
        <v>0.04</v>
      </c>
      <c r="I40" s="248">
        <f>F40</f>
        <v>0.04</v>
      </c>
      <c r="J40" s="46"/>
      <c r="K40" s="46"/>
      <c r="L40" s="46"/>
    </row>
    <row r="41" spans="1:12" x14ac:dyDescent="0.2">
      <c r="A41" s="1" t="s">
        <v>22</v>
      </c>
      <c r="F41" s="31">
        <v>0</v>
      </c>
      <c r="G41" s="32">
        <v>0</v>
      </c>
      <c r="H41" s="33">
        <v>0</v>
      </c>
      <c r="I41" s="32">
        <v>0</v>
      </c>
    </row>
    <row r="42" spans="1:12" x14ac:dyDescent="0.2">
      <c r="A42" s="1" t="s">
        <v>21</v>
      </c>
      <c r="F42" s="73">
        <f ca="1">PV(F40,F39,F41,F38,1)</f>
        <v>424132.38828801428</v>
      </c>
      <c r="G42" s="74">
        <f ca="1">PV(G40,G39,G41,G38,1)</f>
        <v>310002.21834869403</v>
      </c>
      <c r="H42" s="75">
        <f ca="1">PV(H40,H39,H41,H38,1)</f>
        <v>424132.38828801428</v>
      </c>
      <c r="I42" s="74">
        <f ca="1">PV(I40,I39,I41,I38,1)</f>
        <v>310002.21834869403</v>
      </c>
    </row>
    <row r="43" spans="1:12" x14ac:dyDescent="0.2">
      <c r="F43" s="38"/>
      <c r="G43" s="32"/>
      <c r="H43" s="39"/>
      <c r="I43" s="32"/>
    </row>
    <row r="44" spans="1:12" s="20" customFormat="1" ht="15.75" x14ac:dyDescent="0.25">
      <c r="A44" s="19" t="s">
        <v>122</v>
      </c>
      <c r="B44" s="19"/>
      <c r="C44" s="40"/>
      <c r="D44" s="40"/>
      <c r="E44" s="40"/>
      <c r="F44" s="78">
        <f ca="1">F42</f>
        <v>424132.38828801428</v>
      </c>
      <c r="G44" s="87">
        <f ca="1">G42</f>
        <v>310002.21834869403</v>
      </c>
      <c r="H44" s="84">
        <f ca="1">H42</f>
        <v>424132.38828801428</v>
      </c>
      <c r="I44" s="87">
        <f ca="1">I42</f>
        <v>310002.21834869403</v>
      </c>
    </row>
    <row r="45" spans="1:12" x14ac:dyDescent="0.2">
      <c r="F45" s="13"/>
      <c r="G45" s="14"/>
      <c r="H45" s="15"/>
      <c r="I45" s="14"/>
    </row>
    <row r="46" spans="1:12" x14ac:dyDescent="0.2">
      <c r="A46" s="6" t="s">
        <v>124</v>
      </c>
      <c r="B46" s="7"/>
      <c r="C46" s="8"/>
      <c r="D46" s="8"/>
      <c r="E46" s="8"/>
      <c r="F46" s="47" t="s">
        <v>5</v>
      </c>
      <c r="G46" s="48"/>
      <c r="H46" s="25"/>
      <c r="I46" s="24"/>
    </row>
    <row r="47" spans="1:12" s="5" customFormat="1" x14ac:dyDescent="0.2">
      <c r="A47" s="1" t="s">
        <v>23</v>
      </c>
      <c r="B47" s="1"/>
      <c r="C47" s="1"/>
      <c r="D47" s="1"/>
      <c r="E47" s="1"/>
      <c r="F47" s="79">
        <f ca="1">F14+F27+F44</f>
        <v>909036.16499336436</v>
      </c>
      <c r="G47" s="88">
        <f ca="1">G14+G27+G44</f>
        <v>794905.99505404406</v>
      </c>
      <c r="H47" s="85">
        <f ca="1">H14+H27+H44</f>
        <v>899036.16499336436</v>
      </c>
      <c r="I47" s="88">
        <f ca="1">I14+I27+I44</f>
        <v>784905.99505404406</v>
      </c>
    </row>
    <row r="48" spans="1:12" x14ac:dyDescent="0.2">
      <c r="F48" s="13"/>
      <c r="G48" s="14"/>
      <c r="H48" s="15"/>
      <c r="I48" s="14"/>
    </row>
    <row r="49" spans="1:12" x14ac:dyDescent="0.2">
      <c r="A49" s="1" t="s">
        <v>24</v>
      </c>
      <c r="C49" s="1" t="s">
        <v>28</v>
      </c>
      <c r="F49" s="16">
        <v>0</v>
      </c>
      <c r="G49" s="67">
        <f>'Data Collection'!J32-'Data Collection'!D29</f>
        <v>180000</v>
      </c>
      <c r="H49" s="17">
        <v>0</v>
      </c>
      <c r="I49" s="67">
        <f>G49</f>
        <v>180000</v>
      </c>
    </row>
    <row r="50" spans="1:12" x14ac:dyDescent="0.2">
      <c r="C50" s="1" t="s">
        <v>33</v>
      </c>
      <c r="F50" s="66">
        <f>'Data Collection'!D37</f>
        <v>250000</v>
      </c>
      <c r="G50" s="67">
        <f>'Data Collection'!D36</f>
        <v>300000</v>
      </c>
      <c r="H50" s="68">
        <f>'Data Collection'!F37</f>
        <v>100000</v>
      </c>
      <c r="I50" s="67">
        <f>'Data Collection'!F36</f>
        <v>100000</v>
      </c>
    </row>
    <row r="51" spans="1:12" x14ac:dyDescent="0.2">
      <c r="C51" s="1" t="s">
        <v>25</v>
      </c>
      <c r="F51" s="16">
        <v>0</v>
      </c>
      <c r="G51" s="14">
        <v>0</v>
      </c>
      <c r="H51" s="17">
        <v>0</v>
      </c>
      <c r="I51" s="14">
        <v>0</v>
      </c>
    </row>
    <row r="52" spans="1:12" x14ac:dyDescent="0.2">
      <c r="A52" s="49" t="s">
        <v>34</v>
      </c>
      <c r="F52" s="66">
        <f ca="1">F47-SUM(F49:F51)</f>
        <v>659036.16499336436</v>
      </c>
      <c r="G52" s="89">
        <f ca="1">G47-SUM(G49:G51)</f>
        <v>314905.99505404406</v>
      </c>
      <c r="H52" s="68">
        <f ca="1">H47-SUM(H49:H51)</f>
        <v>799036.16499336436</v>
      </c>
      <c r="I52" s="89">
        <f ca="1">I47-SUM(I49:I51)</f>
        <v>504905.99505404406</v>
      </c>
    </row>
    <row r="53" spans="1:12" ht="15.75" x14ac:dyDescent="0.25">
      <c r="A53" s="5" t="s">
        <v>130</v>
      </c>
      <c r="F53" s="70">
        <f ca="1">ROUNDUP(F52,-3)</f>
        <v>660000</v>
      </c>
      <c r="G53" s="71">
        <f ca="1">ROUNDUP(G52,-3)</f>
        <v>315000</v>
      </c>
      <c r="H53" s="72">
        <f ca="1">ROUNDUP(H52,-3)</f>
        <v>800000</v>
      </c>
      <c r="I53" s="71">
        <f ca="1">ROUNDUP(I52,-3)</f>
        <v>505000</v>
      </c>
    </row>
    <row r="54" spans="1:12" x14ac:dyDescent="0.2">
      <c r="A54" s="5" t="s">
        <v>108</v>
      </c>
      <c r="F54" s="50">
        <v>0</v>
      </c>
      <c r="G54" s="51">
        <v>0</v>
      </c>
      <c r="H54" s="86">
        <f>H21</f>
        <v>11250</v>
      </c>
      <c r="I54" s="90">
        <f>(('Data Collection'!E15)*0.75-I21)/52</f>
        <v>-53918.269230769234</v>
      </c>
    </row>
    <row r="55" spans="1:12" x14ac:dyDescent="0.2">
      <c r="A55" s="52" t="s">
        <v>5</v>
      </c>
      <c r="F55" s="53"/>
      <c r="G55" s="54"/>
      <c r="H55" s="55"/>
      <c r="I55" s="55"/>
    </row>
    <row r="56" spans="1:12" x14ac:dyDescent="0.2">
      <c r="A56" s="5"/>
      <c r="F56" s="53"/>
      <c r="G56" s="54"/>
      <c r="H56" s="55"/>
      <c r="I56" s="55"/>
    </row>
    <row r="57" spans="1:12" x14ac:dyDescent="0.2">
      <c r="A57" s="56" t="s">
        <v>56</v>
      </c>
      <c r="B57" s="56"/>
    </row>
    <row r="58" spans="1:12" x14ac:dyDescent="0.2">
      <c r="A58" s="57" t="s">
        <v>5</v>
      </c>
      <c r="B58" s="56"/>
      <c r="J58" s="4"/>
      <c r="K58" s="4"/>
      <c r="L58" s="4"/>
    </row>
    <row r="59" spans="1:12" ht="12.75" customHeight="1" x14ac:dyDescent="0.2">
      <c r="A59" s="221" t="s">
        <v>132</v>
      </c>
      <c r="B59" s="221"/>
      <c r="C59" s="221"/>
      <c r="D59" s="221"/>
      <c r="E59" s="221"/>
      <c r="F59" s="221"/>
      <c r="G59" s="221"/>
      <c r="H59" s="221"/>
      <c r="I59" s="221"/>
      <c r="J59" s="236"/>
      <c r="K59" s="236"/>
      <c r="L59" s="236"/>
    </row>
    <row r="60" spans="1:12" x14ac:dyDescent="0.2">
      <c r="A60" s="222"/>
      <c r="B60" s="222"/>
      <c r="C60" s="222"/>
      <c r="D60" s="222"/>
      <c r="E60" s="222"/>
      <c r="F60" s="222"/>
      <c r="G60" s="222"/>
      <c r="H60" s="222"/>
      <c r="I60" s="222"/>
      <c r="J60" s="236"/>
      <c r="K60" s="236"/>
      <c r="L60" s="236"/>
    </row>
    <row r="61" spans="1:12" x14ac:dyDescent="0.2">
      <c r="A61" s="222"/>
      <c r="B61" s="222"/>
      <c r="C61" s="222"/>
      <c r="D61" s="222"/>
      <c r="E61" s="222"/>
      <c r="F61" s="222"/>
      <c r="G61" s="222"/>
      <c r="H61" s="222"/>
      <c r="I61" s="222"/>
      <c r="J61" s="236"/>
      <c r="K61" s="236"/>
      <c r="L61" s="236"/>
    </row>
    <row r="62" spans="1:12" x14ac:dyDescent="0.2">
      <c r="A62" s="57" t="s">
        <v>5</v>
      </c>
      <c r="B62" s="57"/>
    </row>
  </sheetData>
  <sheetProtection algorithmName="SHA-512" hashValue="JXIlgC8IsaIgk8Kbj6XoV1QmyK9sDoDGeIBfDEAH5p/s+1+2qHgguf/QPaWZCnHhWlvp7n5ksrRthIlNlGgvTQ==" saltValue="7CB99kBvK6iXQueTI/ql/A==" spinCount="100000" sheet="1" objects="1" scenarios="1" selectLockedCells="1"/>
  <mergeCells count="4">
    <mergeCell ref="F4:G4"/>
    <mergeCell ref="H4:I4"/>
    <mergeCell ref="A2:I2"/>
    <mergeCell ref="A59:I61"/>
  </mergeCells>
  <phoneticPr fontId="4" type="noConversion"/>
  <printOptions horizontalCentered="1"/>
  <pageMargins left="0.59055118110236227" right="0.19685039370078741" top="0" bottom="0.59055118110236227" header="0" footer="0"/>
  <pageSetup paperSize="9" scale="8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Data Collection</vt:lpstr>
      <vt:lpstr>Cover Calcs Output</vt:lpstr>
      <vt:lpstr>'Cover Calcs Output'!Print_Area</vt:lpstr>
      <vt:lpstr>'Data Collection'!Print_Area</vt:lpstr>
    </vt:vector>
  </TitlesOfParts>
  <Company>Nigel Tate Financial Planning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Nigel Tate</dc:creator>
  <cp:lastModifiedBy>Nigel Tate</cp:lastModifiedBy>
  <cp:lastPrinted>2016-06-02T22:03:01Z</cp:lastPrinted>
  <dcterms:created xsi:type="dcterms:W3CDTF">2004-10-17T08:01:17Z</dcterms:created>
  <dcterms:modified xsi:type="dcterms:W3CDTF">2016-06-02T22:03:31Z</dcterms:modified>
</cp:coreProperties>
</file>